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drawings/drawing2.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comments48.xml" ContentType="application/vnd.openxmlformats-officedocument.spreadsheetml.comments+xml"/>
  <Default Extension="vml" ContentType="application/vnd.openxmlformats-officedocument.vmlDrawing"/>
  <Override PartName="/xl/worksheets/sheet49.xml" ContentType="application/vnd.openxmlformats-officedocument.spreadsheetml.worksheet+xml"/>
  <Override PartName="/xl/comments49.xml" ContentType="application/vnd.openxmlformats-officedocument.spreadsheetml.comments+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comments55.xml" ContentType="application/vnd.openxmlformats-officedocument.spreadsheetml.comments+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comments67.xml" ContentType="application/vnd.openxmlformats-officedocument.spreadsheetml.comments+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drawings/drawing3.xml" ContentType="application/vnd.openxmlformats-officedocument.drawing+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0" windowWidth="19710" windowHeight="12315" tabRatio="665" firstSheet="1" activeTab="1"/>
  </bookViews>
  <sheets>
    <sheet name="電気購入額+配慮契約＋売却額" sheetId="1" state="hidden" r:id="rId1"/>
    <sheet name="電気購入" sheetId="2" r:id="rId2"/>
    <sheet name="1北海道購入" sheetId="3" r:id="rId3"/>
    <sheet name="3岩手県購入" sheetId="4" r:id="rId4"/>
    <sheet name="4宮城県購入" sheetId="5" r:id="rId5"/>
    <sheet name="7福島県購入" sheetId="6" r:id="rId6"/>
    <sheet name="8茨城県購入" sheetId="7" r:id="rId7"/>
    <sheet name="9栃木県購入" sheetId="8" r:id="rId8"/>
    <sheet name="10群馬県購入" sheetId="9" r:id="rId9"/>
    <sheet name="11埼玉県購入" sheetId="10" r:id="rId10"/>
    <sheet name="12千葉県購入" sheetId="11" r:id="rId11"/>
    <sheet name="13東京都購入" sheetId="12" r:id="rId12"/>
    <sheet name="14神奈川県購入" sheetId="13" r:id="rId13"/>
    <sheet name="18福井県購入" sheetId="14" r:id="rId14"/>
    <sheet name="20長野県購入" sheetId="15" r:id="rId15"/>
    <sheet name="21岐阜県購入" sheetId="16" r:id="rId16"/>
    <sheet name="22静岡県購入" sheetId="17" r:id="rId17"/>
    <sheet name="23愛知県購入" sheetId="18" r:id="rId18"/>
    <sheet name="24三重県購入" sheetId="19" r:id="rId19"/>
    <sheet name="25滋賀県購入" sheetId="20" r:id="rId20"/>
    <sheet name="26京都府購入" sheetId="21" r:id="rId21"/>
    <sheet name="27大阪府購入" sheetId="22" r:id="rId22"/>
    <sheet name="28兵庫県購入" sheetId="23" r:id="rId23"/>
    <sheet name="29奈良県購入" sheetId="24" r:id="rId24"/>
    <sheet name="31鳥取県購入" sheetId="25" r:id="rId25"/>
    <sheet name="32島根県購入" sheetId="26" r:id="rId26"/>
    <sheet name="33岡山県購入" sheetId="27" r:id="rId27"/>
    <sheet name="34広島県購入" sheetId="28" r:id="rId28"/>
    <sheet name="35山口県購入" sheetId="29" r:id="rId29"/>
    <sheet name="36徳島県購入" sheetId="30" r:id="rId30"/>
    <sheet name="39高知県購入" sheetId="31" r:id="rId31"/>
    <sheet name="40福岡県購入" sheetId="32" r:id="rId32"/>
    <sheet name="41佐賀県購入" sheetId="33" r:id="rId33"/>
    <sheet name="42長崎県購入" sheetId="34" r:id="rId34"/>
    <sheet name="43熊本県購入" sheetId="35" r:id="rId35"/>
    <sheet name="44大分県購入" sheetId="36" r:id="rId36"/>
    <sheet name="45宮崎県購入" sheetId="37" r:id="rId37"/>
    <sheet name="46鹿児島県購入" sheetId="38" r:id="rId38"/>
    <sheet name="1札幌市購入" sheetId="39" r:id="rId39"/>
    <sheet name="2仙台市購入" sheetId="40" r:id="rId40"/>
    <sheet name="3さいたま市購入" sheetId="41" r:id="rId41"/>
    <sheet name="4千葉市購入" sheetId="42" r:id="rId42"/>
    <sheet name="5横浜市購入" sheetId="43" r:id="rId43"/>
    <sheet name="6川崎市購入" sheetId="44" r:id="rId44"/>
    <sheet name="7相模原市購入" sheetId="45" r:id="rId45"/>
    <sheet name="8新潟市購入" sheetId="46" r:id="rId46"/>
    <sheet name="9　静岡市購入" sheetId="47" r:id="rId47"/>
    <sheet name="11名古屋市購入" sheetId="48" r:id="rId48"/>
    <sheet name="12京都市購入" sheetId="49" r:id="rId49"/>
    <sheet name="13大阪市購入" sheetId="50" r:id="rId50"/>
    <sheet name="14堺市購入" sheetId="51" r:id="rId51"/>
    <sheet name="15神戸市購入" sheetId="52" r:id="rId52"/>
    <sheet name="17広島市購入" sheetId="53" r:id="rId53"/>
    <sheet name="18北九州市購入" sheetId="54" r:id="rId54"/>
    <sheet name="19福岡市購入" sheetId="55" r:id="rId55"/>
    <sheet name="20熊本市購入" sheetId="56" r:id="rId56"/>
    <sheet name="2旭川市購入" sheetId="57" r:id="rId57"/>
    <sheet name="8宇都宮市購入" sheetId="58" r:id="rId58"/>
    <sheet name="9前橋市購入" sheetId="59" r:id="rId59"/>
    <sheet name="10高崎市購入" sheetId="60" r:id="rId60"/>
    <sheet name="11川越市購入" sheetId="61" r:id="rId61"/>
    <sheet name="12船橋市購入" sheetId="62" r:id="rId62"/>
    <sheet name="13柏市購入" sheetId="63" r:id="rId63"/>
    <sheet name="14横須賀市購入" sheetId="64" r:id="rId64"/>
    <sheet name="18岐阜市購入" sheetId="65" r:id="rId65"/>
    <sheet name="19豊橋市購入" sheetId="66" r:id="rId66"/>
    <sheet name="20岡崎市購入" sheetId="67" r:id="rId67"/>
    <sheet name="21豊田市購入" sheetId="68" r:id="rId68"/>
    <sheet name="25枚方市購入" sheetId="69" r:id="rId69"/>
    <sheet name="28尼崎市購入" sheetId="70" r:id="rId70"/>
    <sheet name="33福山市購入" sheetId="71" r:id="rId71"/>
    <sheet name="36松山市購入" sheetId="72" r:id="rId72"/>
    <sheet name="37高知市購入" sheetId="73" r:id="rId73"/>
    <sheet name="38久留米市購入" sheetId="74" r:id="rId74"/>
    <sheet name="42鹿児島市購入" sheetId="75" r:id="rId75"/>
  </sheets>
  <externalReferences>
    <externalReference r:id="rId78"/>
    <externalReference r:id="rId79"/>
  </externalReferences>
  <definedNames>
    <definedName name="_xlnm.Print_Area" localSheetId="61">'12船橋市購入'!$A$1:$K$7</definedName>
    <definedName name="_xlnm.Print_Area" localSheetId="54">'19福岡市購入'!$A$1:$M$349</definedName>
    <definedName name="_xlnm.Print_Area" localSheetId="14">'20長野県購入'!$A$1:$K$7</definedName>
    <definedName name="_xlnm.Print_Area" localSheetId="68">'25枚方市購入'!$A$1:$O$13</definedName>
    <definedName name="_xlnm.Print_Area" localSheetId="1">'電気購入'!$A$1:$L$121</definedName>
    <definedName name="_xlnm.Print_Titles" localSheetId="1">'電気購入'!$2:$2</definedName>
  </definedNames>
  <calcPr fullCalcOnLoad="1"/>
</workbook>
</file>

<file path=xl/comments48.xml><?xml version="1.0" encoding="utf-8"?>
<comments xmlns="http://schemas.openxmlformats.org/spreadsheetml/2006/main">
  <authors>
    <author>谷上　貴俊</author>
  </authors>
  <commentList>
    <comment ref="J10" authorId="0">
      <text>
        <r>
          <rPr>
            <b/>
            <sz val="9"/>
            <rFont val="ＭＳ Ｐゴシック"/>
            <family val="3"/>
          </rPr>
          <t>１か月あたり
最少の施設＝37Kw
最大の施設＝123Kw</t>
        </r>
      </text>
    </comment>
  </commentList>
</comments>
</file>

<file path=xl/comments49.xml><?xml version="1.0" encoding="utf-8"?>
<comments xmlns="http://schemas.openxmlformats.org/spreadsheetml/2006/main">
  <authors>
    <author>前田記</author>
    <author>Kyoto</author>
  </authors>
  <commentList>
    <comment ref="B47" authorId="0">
      <text>
        <r>
          <rPr>
            <sz val="9"/>
            <rFont val="ＭＳ Ｐゴシック"/>
            <family val="3"/>
          </rPr>
          <t>関電以外と随契しているのは北部プールのみ。</t>
        </r>
      </text>
    </comment>
    <comment ref="H47" authorId="1">
      <text>
        <r>
          <rPr>
            <sz val="10"/>
            <color indexed="8"/>
            <rFont val="ＭＳ Ｐゴシック"/>
            <family val="3"/>
          </rPr>
          <t>契約相手方がエネットで、関電から見積りを徴収していないため，０としている。</t>
        </r>
      </text>
    </comment>
  </commentList>
</comments>
</file>

<file path=xl/comments55.xml><?xml version="1.0" encoding="utf-8"?>
<comments xmlns="http://schemas.openxmlformats.org/spreadsheetml/2006/main">
  <authors>
    <author>Fine_User</author>
  </authors>
  <commentList>
    <comment ref="K31" authorId="0">
      <text>
        <r>
          <rPr>
            <b/>
            <sz val="9"/>
            <rFont val="ＭＳ Ｐゴシック"/>
            <family val="3"/>
          </rPr>
          <t>３ヶ月分の予定使用電力量（契約期間が４ヶ月のため）</t>
        </r>
      </text>
    </comment>
    <comment ref="G334" authorId="0">
      <text>
        <r>
          <rPr>
            <sz val="9"/>
            <rFont val="ＭＳ Ｐゴシック"/>
            <family val="3"/>
          </rPr>
          <t xml:space="preserve">見積書金額
</t>
        </r>
      </text>
    </comment>
  </commentList>
</comments>
</file>

<file path=xl/comments67.xml><?xml version="1.0" encoding="utf-8"?>
<comments xmlns="http://schemas.openxmlformats.org/spreadsheetml/2006/main">
  <authors>
    <author>ota.naohiro</author>
  </authors>
  <commentList>
    <comment ref="H4" authorId="0">
      <text>
        <r>
          <rPr>
            <b/>
            <sz val="9"/>
            <rFont val="ＭＳ Ｐゴシック"/>
            <family val="3"/>
          </rPr>
          <t xml:space="preserve">中部電力は入札辞退のため、設計額を入力
78209
</t>
        </r>
      </text>
    </comment>
    <comment ref="H5" authorId="0">
      <text>
        <r>
          <rPr>
            <b/>
            <sz val="9"/>
            <rFont val="ＭＳ Ｐゴシック"/>
            <family val="3"/>
          </rPr>
          <t xml:space="preserve">中部電力は入札辞退のため、設計額 158144
</t>
        </r>
      </text>
    </comment>
  </commentList>
</comments>
</file>

<file path=xl/sharedStrings.xml><?xml version="1.0" encoding="utf-8"?>
<sst xmlns="http://schemas.openxmlformats.org/spreadsheetml/2006/main" count="9161" uniqueCount="2457">
  <si>
    <t>部局</t>
  </si>
  <si>
    <t>落札業者</t>
  </si>
  <si>
    <t>入札方法</t>
  </si>
  <si>
    <t>合計</t>
  </si>
  <si>
    <t>単位：千円　税抜き</t>
  </si>
  <si>
    <t>担当者名</t>
  </si>
  <si>
    <t>メールアドレス</t>
  </si>
  <si>
    <t>電話番号</t>
  </si>
  <si>
    <t>自治体名</t>
  </si>
  <si>
    <t>一般会計①</t>
  </si>
  <si>
    <t>特別会計②</t>
  </si>
  <si>
    <t>企業会計③</t>
  </si>
  <si>
    <t>電力に係る環境配慮契約</t>
  </si>
  <si>
    <t>策定
年度</t>
  </si>
  <si>
    <t>評価方法</t>
  </si>
  <si>
    <t>評価項目</t>
  </si>
  <si>
    <t>公開URL等</t>
  </si>
  <si>
    <t>施設数</t>
  </si>
  <si>
    <t xml:space="preserve"> 
電力量(kWh)</t>
  </si>
  <si>
    <t>合計④=①+②＋③</t>
  </si>
  <si>
    <t>実施年度</t>
  </si>
  <si>
    <t>20年度</t>
  </si>
  <si>
    <t xml:space="preserve"> 価格競争入札の参加条件を設定している </t>
  </si>
  <si>
    <t>・二酸化炭素排出係数
・未利用エネルギー活用状況
・新エネルギー導入状況
・グリーン電力証書の貴団体への譲渡予定量</t>
  </si>
  <si>
    <t>21年度</t>
  </si>
  <si>
    <t>http://www.city.nagoya.jp/jigyou/category/43-14-0-0-0-0-0-0-0-0.html</t>
  </si>
  <si>
    <t>（単位：千円）</t>
  </si>
  <si>
    <t>特記事項</t>
  </si>
  <si>
    <t>契約電力(Kw)</t>
  </si>
  <si>
    <t>契約上の予定使用電力量（１２ヶ月）(kWh)</t>
  </si>
  <si>
    <t>落札業者
／電力会社</t>
  </si>
  <si>
    <t>入札参加者数</t>
  </si>
  <si>
    <t>北海道</t>
  </si>
  <si>
    <t>青森県</t>
  </si>
  <si>
    <t>岩手県</t>
  </si>
  <si>
    <t>宮城県</t>
  </si>
  <si>
    <t>秋田県</t>
  </si>
  <si>
    <t>山形県</t>
  </si>
  <si>
    <t>福島県</t>
  </si>
  <si>
    <t>茨城県</t>
  </si>
  <si>
    <t>栃木県</t>
  </si>
  <si>
    <t>群馬県</t>
  </si>
  <si>
    <t>埼玉県</t>
  </si>
  <si>
    <t>千葉県</t>
  </si>
  <si>
    <t>東京都</t>
  </si>
  <si>
    <t>神奈川</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</si>
  <si>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</si>
  <si>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</si>
  <si>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</si>
  <si>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</si>
  <si>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</si>
  <si>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</si>
  <si>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</si>
  <si>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</si>
  <si>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</si>
  <si>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</si>
  <si>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</si>
  <si>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</si>
  <si>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</si>
  <si>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</si>
  <si>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</si>
  <si>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</si>
  <si>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</si>
  <si>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</si>
  <si>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</si>
  <si>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</si>
  <si>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</si>
  <si>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</si>
  <si>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</si>
  <si>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</si>
  <si>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</si>
  <si>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</si>
  <si>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</si>
  <si>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</si>
  <si>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</si>
  <si>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</si>
  <si>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</si>
  <si>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</si>
  <si>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</si>
  <si>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札幌市</t>
  </si>
  <si>
    <t>仙台市</t>
  </si>
  <si>
    <t>さいたま市</t>
  </si>
  <si>
    <t>千葉市</t>
  </si>
  <si>
    <t>横浜市</t>
  </si>
  <si>
    <t>川崎市</t>
  </si>
  <si>
    <t>相模原市</t>
  </si>
  <si>
    <t>新潟市</t>
  </si>
  <si>
    <t>静岡市</t>
  </si>
  <si>
    <t>浜松市</t>
  </si>
  <si>
    <t>名古屋市</t>
  </si>
  <si>
    <t>京都市</t>
  </si>
  <si>
    <t>大阪市</t>
  </si>
  <si>
    <t>堺市</t>
  </si>
  <si>
    <t>神戸市</t>
  </si>
  <si>
    <t>岡山市</t>
  </si>
  <si>
    <t>広島市</t>
  </si>
  <si>
    <t>北九州市</t>
  </si>
  <si>
    <t>福岡市</t>
  </si>
  <si>
    <t>随意契約方法</t>
  </si>
  <si>
    <t>随意契約を選んだ理由</t>
  </si>
  <si>
    <t>契約業者
／電力会社</t>
  </si>
  <si>
    <t>入札で、電力会社が入札した金額合計⑥</t>
  </si>
  <si>
    <t>（１）</t>
  </si>
  <si>
    <t>入札
落札額合計⑤</t>
  </si>
  <si>
    <t>10電力会社以外との随意契約額合計⑦</t>
  </si>
  <si>
    <t>（4）</t>
  </si>
  <si>
    <t>参加者数</t>
  </si>
  <si>
    <t>１０電力会社の提示額合計⑧</t>
  </si>
  <si>
    <t>（5）</t>
  </si>
  <si>
    <t>(6)</t>
  </si>
  <si>
    <t>グリーン電力証書直接購入　コスト増</t>
  </si>
  <si>
    <t>グリーン電力証書直接購入　種類（ex.風力）</t>
  </si>
  <si>
    <t>購入金額（千円）</t>
  </si>
  <si>
    <t>グリーン電力証書直接購入　(kWh)</t>
  </si>
  <si>
    <t>函館市</t>
  </si>
  <si>
    <t>旭川市</t>
  </si>
  <si>
    <t>青森市</t>
  </si>
  <si>
    <t>盛岡市</t>
  </si>
  <si>
    <t>秋田市</t>
  </si>
  <si>
    <t>郡山市</t>
  </si>
  <si>
    <t>いわき市</t>
  </si>
  <si>
    <t>宇都宮市</t>
  </si>
  <si>
    <t>前橋市</t>
  </si>
  <si>
    <t>川越市</t>
  </si>
  <si>
    <t>船橋市</t>
  </si>
  <si>
    <t>柏市</t>
  </si>
  <si>
    <t>横須賀市</t>
  </si>
  <si>
    <t>富山市</t>
  </si>
  <si>
    <t>金沢市</t>
  </si>
  <si>
    <t>長野市</t>
  </si>
  <si>
    <t>岐阜市</t>
  </si>
  <si>
    <t>豊橋市</t>
  </si>
  <si>
    <t>岡崎市</t>
  </si>
  <si>
    <t>豊田市</t>
  </si>
  <si>
    <t>大津市</t>
  </si>
  <si>
    <t>高槻市</t>
  </si>
  <si>
    <t>東大阪市</t>
  </si>
  <si>
    <t>姫路市</t>
  </si>
  <si>
    <t>尼崎市</t>
  </si>
  <si>
    <t>西宮市</t>
  </si>
  <si>
    <t>奈良市</t>
  </si>
  <si>
    <t>和歌山市</t>
  </si>
  <si>
    <t>倉敷市</t>
  </si>
  <si>
    <t>福山市</t>
  </si>
  <si>
    <t>下関市</t>
  </si>
  <si>
    <t>高松市</t>
  </si>
  <si>
    <t>松山市</t>
  </si>
  <si>
    <t>高知市</t>
  </si>
  <si>
    <t>久留米市</t>
  </si>
  <si>
    <t>長崎市</t>
  </si>
  <si>
    <t>熊本市</t>
  </si>
  <si>
    <t>大分市</t>
  </si>
  <si>
    <t>宮崎市</t>
  </si>
  <si>
    <t>鹿児島市</t>
  </si>
  <si>
    <t>高崎市</t>
  </si>
  <si>
    <t>豊中市</t>
  </si>
  <si>
    <t>例：名古屋市(H22年度）</t>
  </si>
  <si>
    <t>(9)</t>
  </si>
  <si>
    <t>入札売却数量実績合計（kWh)⑩</t>
  </si>
  <si>
    <t>随意契約数量実績合計（kWh)</t>
  </si>
  <si>
    <t>（10）</t>
  </si>
  <si>
    <t>入札売却価格合計（税抜き・円）⑨</t>
  </si>
  <si>
    <t>随意契約売却価格合計（税抜き・円）⑪</t>
  </si>
  <si>
    <t>売電はＨ２３年度実績（環境局分のみ）</t>
  </si>
  <si>
    <t>枚方市</t>
  </si>
  <si>
    <t>那覇市</t>
  </si>
  <si>
    <t>自治体における平成２５年度の電力の購入額　　　　単位：千円　税抜き</t>
  </si>
  <si>
    <t>自治体における平成２５年度の電力の売却額　単位：円　税抜き</t>
  </si>
  <si>
    <t>電気購入
（入札）</t>
  </si>
  <si>
    <t>一般電気事業者
（九州電力）の
入札額（税抜き）</t>
  </si>
  <si>
    <t>落札金額
（税抜き）</t>
  </si>
  <si>
    <t>施設名</t>
  </si>
  <si>
    <t>宮崎県</t>
  </si>
  <si>
    <t>生活情報センター</t>
  </si>
  <si>
    <t>本館・1号館</t>
  </si>
  <si>
    <t>２号館</t>
  </si>
  <si>
    <t>３号館</t>
  </si>
  <si>
    <t>５号館</t>
  </si>
  <si>
    <t>６・７号館</t>
  </si>
  <si>
    <t>８号館</t>
  </si>
  <si>
    <t>宮崎総合庁舎</t>
  </si>
  <si>
    <t>日南総合庁舎</t>
  </si>
  <si>
    <t>都城総合庁舎</t>
  </si>
  <si>
    <t>小林総合庁舎</t>
  </si>
  <si>
    <t>高鍋総合庁舎</t>
  </si>
  <si>
    <t>日向総合庁舎</t>
  </si>
  <si>
    <t>延岡総合庁舎</t>
  </si>
  <si>
    <t>国見トンネル</t>
  </si>
  <si>
    <t>西臼杵支庁</t>
  </si>
  <si>
    <t>消防学校</t>
  </si>
  <si>
    <t>中央福祉こどもセンター</t>
  </si>
  <si>
    <t>総合保健センター</t>
  </si>
  <si>
    <t>日南保健所</t>
  </si>
  <si>
    <t>都城保健所</t>
  </si>
  <si>
    <t>小林保健所</t>
  </si>
  <si>
    <t>高鍋保健所</t>
  </si>
  <si>
    <t>日向保健所</t>
  </si>
  <si>
    <t>延岡保健所</t>
  </si>
  <si>
    <t>県立看護大学</t>
  </si>
  <si>
    <t>衛生環境研究所</t>
  </si>
  <si>
    <t>県立こども療育センター</t>
  </si>
  <si>
    <t>林業技術センター</t>
  </si>
  <si>
    <t>木材利用技術センター</t>
  </si>
  <si>
    <t>工業技術センター</t>
  </si>
  <si>
    <t>県立産業技術専門校</t>
  </si>
  <si>
    <t>技能検定センター</t>
  </si>
  <si>
    <t>総合農業試験場</t>
  </si>
  <si>
    <t>総合農業試験場
畑作園芸支場</t>
  </si>
  <si>
    <t>総合農業試験場茶業支場</t>
  </si>
  <si>
    <t>総合農業試験場亜熱帯作物支場</t>
  </si>
  <si>
    <t>総合農業試験場薬草・地域作物センター</t>
  </si>
  <si>
    <t>中部農業改良普及センター</t>
  </si>
  <si>
    <t>西諸県農業改良普及センター</t>
  </si>
  <si>
    <t>児湯農業改良普及センター</t>
  </si>
  <si>
    <t>県立農業大学校</t>
  </si>
  <si>
    <t>宮崎家畜保健衛生所</t>
  </si>
  <si>
    <t>都城家畜保健衛生所</t>
  </si>
  <si>
    <t>畜産試験場</t>
  </si>
  <si>
    <t>畜産試験場川南支場</t>
  </si>
  <si>
    <t>水産試験場</t>
  </si>
  <si>
    <t>水産試験場小林分場</t>
  </si>
  <si>
    <t>県立高等水産研修所</t>
  </si>
  <si>
    <t>西都総合庁舎</t>
  </si>
  <si>
    <t>県立宮崎病院</t>
  </si>
  <si>
    <t>県立延岡病院</t>
  </si>
  <si>
    <t>県立日南病院</t>
  </si>
  <si>
    <t>教育研修センター</t>
  </si>
  <si>
    <t>県立図書館</t>
  </si>
  <si>
    <t>県立美術館</t>
  </si>
  <si>
    <t>総合博物館</t>
  </si>
  <si>
    <t>県立西都原考古博物館</t>
  </si>
  <si>
    <t>埋蔵文化財センター</t>
  </si>
  <si>
    <t>９・１０号館</t>
  </si>
  <si>
    <t>宮崎大宮高等学校</t>
  </si>
  <si>
    <t>宮崎東高等学校</t>
  </si>
  <si>
    <t>宮崎工業高等学校</t>
  </si>
  <si>
    <t>宮崎商業高等学校</t>
  </si>
  <si>
    <t>宮崎農業高等学校</t>
  </si>
  <si>
    <t>宮崎南高等学校</t>
  </si>
  <si>
    <t>宮崎西高等学校</t>
  </si>
  <si>
    <t>宮崎北高等学校</t>
  </si>
  <si>
    <t>宮崎海洋高等学校</t>
  </si>
  <si>
    <t>佐土原高等学校</t>
  </si>
  <si>
    <t>本庄高等学校</t>
  </si>
  <si>
    <t>日南高等学校</t>
  </si>
  <si>
    <t>日南振徳高等学校</t>
  </si>
  <si>
    <t>福島高等学校</t>
  </si>
  <si>
    <t>都城泉ヶ丘高等学校</t>
  </si>
  <si>
    <t>都城農業高等学校</t>
  </si>
  <si>
    <t>都城商業高等学校</t>
  </si>
  <si>
    <t>都城工業高等学校</t>
  </si>
  <si>
    <t>都城西高等学校</t>
  </si>
  <si>
    <t>高城高等学校</t>
  </si>
  <si>
    <t>小林高等学校</t>
  </si>
  <si>
    <t>小林高等学校(体育コース寮)</t>
  </si>
  <si>
    <t>小林秀峰高等学校</t>
  </si>
  <si>
    <t>飯野高等学校</t>
  </si>
  <si>
    <t>妻高等学校</t>
  </si>
  <si>
    <t>西都商業高等学校</t>
  </si>
  <si>
    <t>西都地区生徒寮(西都商業)</t>
  </si>
  <si>
    <t>高鍋高等学校</t>
  </si>
  <si>
    <t>高鍋農業高等学校</t>
  </si>
  <si>
    <t>高鍋農業高等学校(明倫寮)</t>
  </si>
  <si>
    <t>高鍋農業高等学校(牧場)</t>
  </si>
  <si>
    <t>都農高等学校</t>
  </si>
  <si>
    <t>延岡高等学校</t>
  </si>
  <si>
    <t>延岡青朋高等学校</t>
  </si>
  <si>
    <t>延岡工業高等学校</t>
  </si>
  <si>
    <t>延岡商業高等学校</t>
  </si>
  <si>
    <t>延岡星雲高等学校</t>
  </si>
  <si>
    <t>富島高等学校</t>
  </si>
  <si>
    <t>日向地区生徒寮(富島)</t>
  </si>
  <si>
    <t>日向高等学校</t>
  </si>
  <si>
    <t>日向工業高等学校</t>
  </si>
  <si>
    <t>門川高等学校（第2回入札）</t>
  </si>
  <si>
    <t>高千穂高等学校</t>
  </si>
  <si>
    <t>五ヶ瀬中等教育学校</t>
  </si>
  <si>
    <t>都城さくら聴覚支援学校</t>
  </si>
  <si>
    <t>明星視覚支援学校</t>
  </si>
  <si>
    <t>みやざき中央支援学校</t>
  </si>
  <si>
    <t>赤江まつばら支援学校</t>
  </si>
  <si>
    <t>みなみのかぜ支援学校</t>
  </si>
  <si>
    <t>日南くろしお支援学校</t>
  </si>
  <si>
    <t>都城きりしま支援学校</t>
  </si>
  <si>
    <t>日向ひまわり支援学校</t>
  </si>
  <si>
    <t>児湯るぴなす支援学校</t>
  </si>
  <si>
    <t>延岡しろやま支援学校</t>
  </si>
  <si>
    <t>宮崎県警本部庁舎</t>
  </si>
  <si>
    <t>宮崎県警察本部一ツ葉庁舎</t>
  </si>
  <si>
    <t>宮崎北警察署</t>
  </si>
  <si>
    <t>宮崎南警察署</t>
  </si>
  <si>
    <t>高岡警察署</t>
  </si>
  <si>
    <t>都城警察署</t>
  </si>
  <si>
    <t>日南警察署</t>
  </si>
  <si>
    <t>小林警察署</t>
  </si>
  <si>
    <t>串間警察署</t>
  </si>
  <si>
    <t>西都警察署</t>
  </si>
  <si>
    <t>高鍋警察署</t>
  </si>
  <si>
    <t>延岡警察署</t>
  </si>
  <si>
    <t>高千穂警察署</t>
  </si>
  <si>
    <t>都城運転免許センター</t>
  </si>
  <si>
    <t>宮崎県総合自動車運転免許センター</t>
  </si>
  <si>
    <t>警察学校（国費）</t>
  </si>
  <si>
    <t>警察学校射撃場（国費）</t>
  </si>
  <si>
    <t>イーレックス</t>
  </si>
  <si>
    <t>エネット</t>
  </si>
  <si>
    <t>Ｆ－Ｐｏｗｅｒ</t>
  </si>
  <si>
    <t>F-Power</t>
  </si>
  <si>
    <t>九州電力</t>
  </si>
  <si>
    <t>ロジテック</t>
  </si>
  <si>
    <t>日本ロジテック</t>
  </si>
  <si>
    <t>南和</t>
  </si>
  <si>
    <t>日本ﾛｼﾞﾃｯｸ</t>
  </si>
  <si>
    <t>Ｆ-power</t>
  </si>
  <si>
    <t>九電</t>
  </si>
  <si>
    <t>ｲｰﾚｯｸｽ</t>
  </si>
  <si>
    <t>エネサーブ</t>
  </si>
  <si>
    <t>一般競争入札</t>
  </si>
  <si>
    <t>総務部</t>
  </si>
  <si>
    <t>随意契約</t>
  </si>
  <si>
    <t>九州電力(株)</t>
  </si>
  <si>
    <t>入札
参加者数</t>
  </si>
  <si>
    <t>総合政策部</t>
  </si>
  <si>
    <t>福祉保健部</t>
  </si>
  <si>
    <t>環境森林部</t>
  </si>
  <si>
    <t>商工観光労働部</t>
  </si>
  <si>
    <t>農政水産部</t>
  </si>
  <si>
    <t>県土整備部</t>
  </si>
  <si>
    <t>病院局</t>
  </si>
  <si>
    <t>教育委員会</t>
  </si>
  <si>
    <t>県警本部</t>
  </si>
  <si>
    <t>件名</t>
  </si>
  <si>
    <t>金額（税抜き）</t>
  </si>
  <si>
    <t>電力会社
入札額（税抜き）</t>
  </si>
  <si>
    <t>本庁舎、中庁舎及び議会棟</t>
  </si>
  <si>
    <t>総務部</t>
  </si>
  <si>
    <t>ＪＸ日鉱日石エネルギー㈱</t>
  </si>
  <si>
    <t>南庁舎及び南庁舎別館</t>
  </si>
  <si>
    <t>㈱Ｆ－Ｐｏｗｅｒ</t>
  </si>
  <si>
    <t>新都市ビル</t>
  </si>
  <si>
    <t>エネサーブ㈱</t>
  </si>
  <si>
    <t>東葛飾合同庁舎</t>
  </si>
  <si>
    <t>㈱エネット</t>
  </si>
  <si>
    <t>印旛合同庁舎</t>
  </si>
  <si>
    <t>日本ロジテック（協）</t>
  </si>
  <si>
    <t>君津合同庁舎</t>
  </si>
  <si>
    <t>長生合同庁舎</t>
  </si>
  <si>
    <t>西部防災センター</t>
  </si>
  <si>
    <t>防災危機管理部</t>
  </si>
  <si>
    <t>船橋高等技術専門校</t>
  </si>
  <si>
    <t>商工労働部</t>
  </si>
  <si>
    <t>障害者高等技術専門校</t>
  </si>
  <si>
    <t>野田看護専門学校</t>
  </si>
  <si>
    <t>健康福祉部</t>
  </si>
  <si>
    <t>印旛沼下水道事務所</t>
  </si>
  <si>
    <t>県土整備部</t>
  </si>
  <si>
    <t>印旛沼下水道事務所　酒々井ポンプ場</t>
  </si>
  <si>
    <t>江戸川下水道事務所　市川ポンプ場</t>
  </si>
  <si>
    <t>印旛沼下水道事務所　手操ポンプ場</t>
  </si>
  <si>
    <t>県土整備部</t>
  </si>
  <si>
    <t>印旛沼下水道事務所　鹿島ポンプ場</t>
  </si>
  <si>
    <t>印旛沼下水道事務所　柏井ポンプ場</t>
  </si>
  <si>
    <t>印旛沼下水道事務所　八千代ポンプ場</t>
  </si>
  <si>
    <t>印旛沼下水道事務所　物井ポンプ場</t>
  </si>
  <si>
    <t xml:space="preserve">千葉高等学校      </t>
  </si>
  <si>
    <t>教育庁</t>
  </si>
  <si>
    <t>千葉女子高等学校</t>
  </si>
  <si>
    <t>千葉東高等学校</t>
  </si>
  <si>
    <t>千葉商業高等学校</t>
  </si>
  <si>
    <t xml:space="preserve">千葉南高等学校 </t>
  </si>
  <si>
    <t xml:space="preserve">検見川高等学校 </t>
  </si>
  <si>
    <t xml:space="preserve">若松高等学校     </t>
  </si>
  <si>
    <t xml:space="preserve">千城台高等学校   </t>
  </si>
  <si>
    <t xml:space="preserve">生浜高等学校      </t>
  </si>
  <si>
    <t xml:space="preserve">泉高等学校      </t>
  </si>
  <si>
    <t xml:space="preserve">幕張総合高等学校   </t>
  </si>
  <si>
    <t>（株）エネット</t>
  </si>
  <si>
    <t>幕張総合高等学校看護校舎</t>
  </si>
  <si>
    <t xml:space="preserve">柏井高等学校     </t>
  </si>
  <si>
    <t>千葉大宮高等学校　</t>
  </si>
  <si>
    <t>伊藤忠エネクス（株）</t>
  </si>
  <si>
    <t xml:space="preserve">八千代高等学校   </t>
  </si>
  <si>
    <t>イ―レックス（株）</t>
  </si>
  <si>
    <t>八千代東高等学校</t>
  </si>
  <si>
    <t>津田沼高等学校</t>
  </si>
  <si>
    <t xml:space="preserve">実籾高等学校　       </t>
  </si>
  <si>
    <t xml:space="preserve">船橋高等学校       </t>
  </si>
  <si>
    <t xml:space="preserve">薬園台高等学校   </t>
  </si>
  <si>
    <t xml:space="preserve">船橋芝山高等学校 </t>
  </si>
  <si>
    <t xml:space="preserve">船橋二和高等学校  </t>
  </si>
  <si>
    <t>船橋古和釜高等学校</t>
  </si>
  <si>
    <t>船橋法典高等学校</t>
  </si>
  <si>
    <t>船橋豊富高等学校　</t>
  </si>
  <si>
    <t xml:space="preserve">船橋北高等学校 </t>
  </si>
  <si>
    <t xml:space="preserve">国府台高等学校     </t>
  </si>
  <si>
    <t xml:space="preserve">国分高等学校      </t>
  </si>
  <si>
    <t xml:space="preserve">行徳高等学校      </t>
  </si>
  <si>
    <t>市川東高等学校　</t>
  </si>
  <si>
    <t>市川昴高等学校</t>
  </si>
  <si>
    <t xml:space="preserve">市川南高等学校     </t>
  </si>
  <si>
    <t>浦安高等学校　</t>
  </si>
  <si>
    <t xml:space="preserve">鎌ヶ谷高等学校      </t>
  </si>
  <si>
    <t>鎌ヶ谷西高等学校</t>
  </si>
  <si>
    <t xml:space="preserve">小金高等学校　     </t>
  </si>
  <si>
    <t xml:space="preserve">松戸南高等学校  </t>
  </si>
  <si>
    <t>松戸六実高等学校</t>
  </si>
  <si>
    <t>松戸向陽高等学校</t>
  </si>
  <si>
    <t>松戸馬橋高等学校</t>
  </si>
  <si>
    <t xml:space="preserve">東葛飾高等学校 </t>
  </si>
  <si>
    <t xml:space="preserve">柏高等学校　   </t>
  </si>
  <si>
    <t xml:space="preserve">柏南高等学校     </t>
  </si>
  <si>
    <t xml:space="preserve">柏陵高等学校    </t>
  </si>
  <si>
    <t>柏の葉高等学校</t>
  </si>
  <si>
    <t xml:space="preserve">柏中央高等学校　   </t>
  </si>
  <si>
    <t xml:space="preserve">沼南高等学校　    </t>
  </si>
  <si>
    <t xml:space="preserve">流山高等学校　     </t>
  </si>
  <si>
    <t>流山おおたかの森高等学校</t>
  </si>
  <si>
    <t>野田中央高等学校</t>
  </si>
  <si>
    <t xml:space="preserve">関宿高等学校   </t>
  </si>
  <si>
    <t xml:space="preserve">我孫子高等学校　    </t>
  </si>
  <si>
    <t>我孫子東高等学校</t>
  </si>
  <si>
    <t xml:space="preserve">白井高等学校     </t>
  </si>
  <si>
    <t xml:space="preserve">印旛明誠高等学校     </t>
  </si>
  <si>
    <t xml:space="preserve">成田西陵高等学校  </t>
  </si>
  <si>
    <t>成田西陵高等学校  農場</t>
  </si>
  <si>
    <t xml:space="preserve">成田北高等学校　 </t>
  </si>
  <si>
    <t>下総高等学校</t>
  </si>
  <si>
    <t xml:space="preserve">富里高等学校     </t>
  </si>
  <si>
    <t>佐倉東高等学校</t>
  </si>
  <si>
    <t xml:space="preserve">八街高等学校　      </t>
  </si>
  <si>
    <t xml:space="preserve">四街道高等学校      </t>
  </si>
  <si>
    <t xml:space="preserve">四街道北高等学校   </t>
  </si>
  <si>
    <t xml:space="preserve">佐原高等学校　       </t>
  </si>
  <si>
    <t xml:space="preserve">小見川高等学校      </t>
  </si>
  <si>
    <t>銚子商業高等学校</t>
  </si>
  <si>
    <t>銚子商業高等学校海洋校舎</t>
  </si>
  <si>
    <t xml:space="preserve">匝瑳高等学校　       </t>
  </si>
  <si>
    <t xml:space="preserve">成東高等学校    </t>
  </si>
  <si>
    <t xml:space="preserve">東金高等学校       </t>
  </si>
  <si>
    <t>東金商業高等学校</t>
  </si>
  <si>
    <t>大網高等学校</t>
  </si>
  <si>
    <t xml:space="preserve">九十九里高等学校 </t>
  </si>
  <si>
    <t>長生高等学校　</t>
  </si>
  <si>
    <t xml:space="preserve">茂原高等学校　    </t>
  </si>
  <si>
    <t>一宮商業高等学校　</t>
  </si>
  <si>
    <t xml:space="preserve">大多喜高等学校 </t>
  </si>
  <si>
    <t xml:space="preserve">大原高等学校         </t>
  </si>
  <si>
    <t xml:space="preserve">岬高等学校          </t>
  </si>
  <si>
    <t xml:space="preserve">長狭高等学校        </t>
  </si>
  <si>
    <t xml:space="preserve">天羽高等学校     </t>
  </si>
  <si>
    <t xml:space="preserve">君津商業高等学校 </t>
  </si>
  <si>
    <t>木更津高等学校　</t>
  </si>
  <si>
    <t xml:space="preserve">君津高等学校　   </t>
  </si>
  <si>
    <t xml:space="preserve">上総高等学校   </t>
  </si>
  <si>
    <t xml:space="preserve">君津青葉高等学校  </t>
  </si>
  <si>
    <t xml:space="preserve">袖ヶ浦高等学校　    </t>
  </si>
  <si>
    <t xml:space="preserve">市原高等学校       </t>
  </si>
  <si>
    <t>鶴舞桜が丘高等学校</t>
  </si>
  <si>
    <t>鶴舞桜が丘高等学校グリーンキャンパス</t>
  </si>
  <si>
    <t xml:space="preserve">京葉高等学校  </t>
  </si>
  <si>
    <t xml:space="preserve">市原緑高等学校   </t>
  </si>
  <si>
    <t xml:space="preserve">姉崎高等学校     </t>
  </si>
  <si>
    <t>桜が丘特別支援学校</t>
  </si>
  <si>
    <t>袖ヶ浦特別支援学校</t>
  </si>
  <si>
    <t>八千代特別支援学校</t>
  </si>
  <si>
    <t>船橋特別支援学校</t>
  </si>
  <si>
    <t>市川特別支援学校</t>
  </si>
  <si>
    <t>松戸特別支援学校</t>
  </si>
  <si>
    <t>つくし特別支援学校</t>
  </si>
  <si>
    <t>柏特別支援学校</t>
  </si>
  <si>
    <t>野田特別支援学校</t>
  </si>
  <si>
    <t>我孫子特別支援学校</t>
  </si>
  <si>
    <t>千葉盲学校</t>
  </si>
  <si>
    <t>千葉盲学校 寄宿舎</t>
  </si>
  <si>
    <t>四街道特別支援学校</t>
  </si>
  <si>
    <t>印旛特別支援学校</t>
  </si>
  <si>
    <t>富里特別支援学校</t>
  </si>
  <si>
    <t>香取特別支援学校</t>
  </si>
  <si>
    <t>銚子特別支援学校</t>
  </si>
  <si>
    <t>八日市場特別支援学校</t>
  </si>
  <si>
    <t>東金特別支援学校</t>
  </si>
  <si>
    <t>長生特別支援学校</t>
  </si>
  <si>
    <t>夷隅特別支援学校</t>
  </si>
  <si>
    <t>安房特別支援学校</t>
  </si>
  <si>
    <t>君津特別支援学校</t>
  </si>
  <si>
    <t>さわやかちば県民プラザ</t>
  </si>
  <si>
    <t>丸紅（株）</t>
  </si>
  <si>
    <t>美術館</t>
  </si>
  <si>
    <t>現代産業科学館</t>
  </si>
  <si>
    <t>千葉運転免許センターで使用する電力</t>
  </si>
  <si>
    <t>警察本部</t>
  </si>
  <si>
    <t>丸紅株式会社</t>
  </si>
  <si>
    <t>流山運転免許センターで使用する電力</t>
  </si>
  <si>
    <t>電力会社
提示額（税抜き）</t>
  </si>
  <si>
    <t>その業者と随意契約した理由</t>
  </si>
  <si>
    <t>千葉県警察本部分庁舎で使用する電力</t>
  </si>
  <si>
    <t>株式会社F-Power</t>
  </si>
  <si>
    <t>地方自治法施行令167条の2第1項第8号</t>
  </si>
  <si>
    <t>随意契約方法に同じ</t>
  </si>
  <si>
    <t>見積書提出に応じたのが落札業者のみだったため</t>
  </si>
  <si>
    <t>千葉県</t>
  </si>
  <si>
    <t>WTO</t>
  </si>
  <si>
    <t>日本ロジテック協同組合</t>
  </si>
  <si>
    <t>財政局財政部管財課</t>
  </si>
  <si>
    <t>静岡市役所清水庁舎で使用する電気</t>
  </si>
  <si>
    <t>静岡市役所静岡庁舎で使用する電気</t>
  </si>
  <si>
    <t>静岡市</t>
  </si>
  <si>
    <t>環境局</t>
  </si>
  <si>
    <t>東北電力(株)</t>
  </si>
  <si>
    <t>株式会社エネット</t>
  </si>
  <si>
    <t>特命随意契約</t>
  </si>
  <si>
    <t>川崎市</t>
  </si>
  <si>
    <t>川崎市役所本庁舎</t>
  </si>
  <si>
    <t>総務局</t>
  </si>
  <si>
    <t>丸紅株式会社</t>
  </si>
  <si>
    <t>不参加</t>
  </si>
  <si>
    <t>川崎市役所第２・４庁舎</t>
  </si>
  <si>
    <t>イーレックス株式会社</t>
  </si>
  <si>
    <t>川崎市役所第３庁舎</t>
  </si>
  <si>
    <t>株式会社Ｆ－Ｐｏｗｅｒ</t>
  </si>
  <si>
    <t>市民ミュージアム</t>
  </si>
  <si>
    <t>市民・こども局</t>
  </si>
  <si>
    <t>株式会社エネット</t>
  </si>
  <si>
    <t>川崎競輪場</t>
  </si>
  <si>
    <t>経済労働局</t>
  </si>
  <si>
    <t>川崎競輪場選手宿舎小向会館</t>
  </si>
  <si>
    <t>指名競争入札</t>
  </si>
  <si>
    <t>浮島処理センター</t>
  </si>
  <si>
    <t>堤根処理センター</t>
  </si>
  <si>
    <t>橘処理センター</t>
  </si>
  <si>
    <t>王禅寺処理センター</t>
  </si>
  <si>
    <t>川崎市川崎港コンテナターミナル</t>
  </si>
  <si>
    <t>港湾局</t>
  </si>
  <si>
    <t>川崎市川崎港海底トンネル</t>
  </si>
  <si>
    <t>幸区役所庁舎</t>
  </si>
  <si>
    <t>幸区役所</t>
  </si>
  <si>
    <t>イーレックス株式会社</t>
  </si>
  <si>
    <t>川崎市宮前区役所庁舎</t>
  </si>
  <si>
    <t>宮前区役所</t>
  </si>
  <si>
    <t>麻生区役所庁舎</t>
  </si>
  <si>
    <t>麻生区役所</t>
  </si>
  <si>
    <t>生田浄水場</t>
  </si>
  <si>
    <t>上下水道局</t>
  </si>
  <si>
    <t>丸紅株式会社</t>
  </si>
  <si>
    <t>平間配水所</t>
  </si>
  <si>
    <t>戸手ポンプ場</t>
  </si>
  <si>
    <t>大師河原ポンプ場</t>
  </si>
  <si>
    <t>大島ポンプ場</t>
  </si>
  <si>
    <t>丸子ポンプ場</t>
  </si>
  <si>
    <t>観音川ポンプ場</t>
  </si>
  <si>
    <t>古市場ポンプ場</t>
  </si>
  <si>
    <t>井田病院（旧棟）</t>
  </si>
  <si>
    <t>病院局</t>
  </si>
  <si>
    <t>川崎市立殿町小学校ほか47校</t>
  </si>
  <si>
    <t>川崎市立橘小学校ほか56校</t>
  </si>
  <si>
    <t>川崎市立大師中学校ほか51校</t>
  </si>
  <si>
    <t>川崎市立川崎高等学校ほか4校</t>
  </si>
  <si>
    <t>提示なし</t>
  </si>
  <si>
    <t>一般競争入札が不調になり、再入札に付す期間が不足したため。</t>
  </si>
  <si>
    <t>一般競争入札に応札した業者のなかで、一般電気事業者の約款に定める料金を下回る価格で対応できる唯一の業者であるため。</t>
  </si>
  <si>
    <t>江川ポンプ場</t>
  </si>
  <si>
    <t>一般競争入札が不調になり、再入札に付す期間が不足するため。</t>
  </si>
  <si>
    <t>井田病院（新棟）</t>
  </si>
  <si>
    <t>不調のため。</t>
  </si>
  <si>
    <t>入札参加者が１社のみのため。</t>
  </si>
  <si>
    <t>大阪府庁（本館、別館及び大阪府公館）で使用する電気調達業務</t>
  </si>
  <si>
    <t>総務部
庁舎管理課</t>
  </si>
  <si>
    <t>エネット株式会社</t>
  </si>
  <si>
    <t>1社</t>
  </si>
  <si>
    <t>大阪府警察門真運転免許試験場で使用する電気調達業務</t>
  </si>
  <si>
    <t>-</t>
  </si>
  <si>
    <t>-</t>
  </si>
  <si>
    <t>大阪府曽根崎警察署で使用する電気調達業務</t>
  </si>
  <si>
    <t>大阪府警察総合訓練センターで使用する電気調達業務</t>
  </si>
  <si>
    <t>大阪府咲洲庁舎で使用する電気調達業務</t>
  </si>
  <si>
    <t>関西電力株式会社</t>
  </si>
  <si>
    <t>緊急随意契約</t>
  </si>
  <si>
    <t>入札及び不調随意契約が不調に終わったため。</t>
  </si>
  <si>
    <t>株式会社エネットが契約辞退のため、関西電力株式会社と緊急随意契約を締結した。</t>
  </si>
  <si>
    <t>佐賀県</t>
  </si>
  <si>
    <t>平成25年度佐賀県警察本部庁舎電力供給</t>
  </si>
  <si>
    <t>佐賀県警</t>
  </si>
  <si>
    <t>平成25年度佐賀県庁舎電力供給</t>
  </si>
  <si>
    <t>経営支援本部</t>
  </si>
  <si>
    <t>九州電力(株)</t>
  </si>
  <si>
    <t>九州電力(株)</t>
  </si>
  <si>
    <t>一般競争入札</t>
  </si>
  <si>
    <t>現地機関分</t>
  </si>
  <si>
    <t>佐賀県警</t>
  </si>
  <si>
    <t>一般</t>
  </si>
  <si>
    <t>担当部局ごとに複数の施設、月ごとに契約電力が違うため記載なし。</t>
  </si>
  <si>
    <t>統括本部</t>
  </si>
  <si>
    <t>一般</t>
  </si>
  <si>
    <t>健康福祉本部</t>
  </si>
  <si>
    <t>一般</t>
  </si>
  <si>
    <t>農林水産商工本部</t>
  </si>
  <si>
    <t>県土づくり本部</t>
  </si>
  <si>
    <t>現地機関分</t>
  </si>
  <si>
    <t>東部工業用水道局</t>
  </si>
  <si>
    <t>企業</t>
  </si>
  <si>
    <t>現地機関分（公立学校を含む）</t>
  </si>
  <si>
    <t>教育庁</t>
  </si>
  <si>
    <t>岐阜県</t>
  </si>
  <si>
    <t>岐阜県庁舎</t>
  </si>
  <si>
    <t>エネット</t>
  </si>
  <si>
    <t>一般競争</t>
  </si>
  <si>
    <t>西濃総合庁舎</t>
  </si>
  <si>
    <t>揖斐総合庁舎</t>
  </si>
  <si>
    <t>可茂総合庁舎</t>
  </si>
  <si>
    <t>丸紅</t>
  </si>
  <si>
    <t>中濃総合庁舎</t>
  </si>
  <si>
    <t>郡上総合庁舎</t>
  </si>
  <si>
    <t>東濃西部総合庁舎</t>
  </si>
  <si>
    <t>指名競争</t>
  </si>
  <si>
    <t>辞退</t>
  </si>
  <si>
    <t>恵那総合庁舎</t>
  </si>
  <si>
    <t>飛騨総合庁舎</t>
  </si>
  <si>
    <t>下呂総合庁舎</t>
  </si>
  <si>
    <t>自動車税事務所</t>
  </si>
  <si>
    <t>エネサーブ</t>
  </si>
  <si>
    <t>保健環境研究所</t>
  </si>
  <si>
    <t>中部電力</t>
  </si>
  <si>
    <t>農業大学校</t>
  </si>
  <si>
    <t>農政部</t>
  </si>
  <si>
    <t>各務原浄化センター</t>
  </si>
  <si>
    <t>都市建築部</t>
  </si>
  <si>
    <t>なし</t>
  </si>
  <si>
    <t>不落</t>
  </si>
  <si>
    <t>東部広域水道事務所
落合取水場</t>
  </si>
  <si>
    <t>図書館</t>
  </si>
  <si>
    <t>岐阜商業高等学校</t>
  </si>
  <si>
    <t>Ｆ－Ｐｏｗｅｒ</t>
  </si>
  <si>
    <t>各務原高等学校</t>
  </si>
  <si>
    <t>各務原西高等学校</t>
  </si>
  <si>
    <t>岐阜工業高等学校</t>
  </si>
  <si>
    <t>大垣商業高等学校</t>
  </si>
  <si>
    <t>可児工業高等学校</t>
  </si>
  <si>
    <t>坂下高等学校</t>
  </si>
  <si>
    <t>長良特別支援学校</t>
  </si>
  <si>
    <t>大垣特別支援学校</t>
  </si>
  <si>
    <t>郡上特別支援学校</t>
  </si>
  <si>
    <t>関特別支援学校</t>
  </si>
  <si>
    <t>中濃特別支援学校</t>
  </si>
  <si>
    <t>東濃特別支援学校</t>
  </si>
  <si>
    <t>運転免許センター</t>
  </si>
  <si>
    <t>エネット</t>
  </si>
  <si>
    <t>不落随契</t>
  </si>
  <si>
    <t>入札不調</t>
  </si>
  <si>
    <t>最低入札者と契約</t>
  </si>
  <si>
    <t>横浜市庁舎で使用する電力約2,721,471キロワットアワーの供給</t>
  </si>
  <si>
    <t>株式会社エネット</t>
  </si>
  <si>
    <t>一般競争入札（ＷＴＯ）</t>
  </si>
  <si>
    <t>横浜市中央卸売市場本場で使用する電力　約17,000,000キロワットアワーの供給</t>
  </si>
  <si>
    <t>経済局</t>
  </si>
  <si>
    <t xml:space="preserve"> </t>
  </si>
  <si>
    <t>横浜市中央卸売市場食肉市場で使用する電力
約3,000,000キロワットアワーの供給</t>
  </si>
  <si>
    <t>横浜市久保山斎場で使用する電力約1,662,000 ｷﾛﾜｯﾄｱﾜｰの供給</t>
  </si>
  <si>
    <t>健康福祉局</t>
  </si>
  <si>
    <t>横浜市北部斎場で使用する電力約2,132,000 ｷﾛﾜｯﾄｱﾜｰの供給</t>
  </si>
  <si>
    <t>横浜市戸塚斎場で使用する電力 約1,085,000キロワットアワーの供給</t>
  </si>
  <si>
    <t>横浜市環境創造局神奈川水再生センターで使用する電力　約33,200,000キロワットアワーの供給</t>
  </si>
  <si>
    <t>環境創造局</t>
  </si>
  <si>
    <t>横浜市環境創造局北部第一水再生センター北綱島ポンプ場で使用する電力　約1,990,000キロワットアワーの供給</t>
  </si>
  <si>
    <t>横浜市環境創造局都筑水再生センターで使用する電力　約27,000,000キロワットアワーの供給</t>
  </si>
  <si>
    <t>横浜市環境創造局港北水再生センター鴨居ポンプ場で使用する電力　約722,000キロワットアワーの供給</t>
  </si>
  <si>
    <t>横浜市環境創造局北部第二水再生センター、北部汚泥資源化センター及び資源循環局鶴見工場で使用する電力　約3,844,000キロワットアワーの供給</t>
  </si>
  <si>
    <t>横浜市環境創造局北部下水道センター鶴見ポンプ場で使用する電力　約1,100,000キロワットアワーの供給</t>
  </si>
  <si>
    <t>横浜市環境創造局南部水再生センター磯子ポンプ場で使用する電力　約3,020,000キロワットアワーの供給</t>
  </si>
  <si>
    <t>横浜市環境創造局南部下水道センター金沢ポンプ場で使用する電力　約2,040,000キロワットアワーの供給</t>
  </si>
  <si>
    <t>横浜市環境創造局栄水再生センター戸塚ポンプ場で使用する電力　約1,300,000キロワットアワーの供給</t>
  </si>
  <si>
    <t>横浜市環境創造局西部水再生センターで使用する電力　約8,970,000キロワットアワーの供給</t>
  </si>
  <si>
    <t>横浜市環境創造局神奈川水再生センター保土ケ谷ポンプ場で使用する電力　約1,650,000キロワットアワーの供給</t>
  </si>
  <si>
    <t>横浜市環境創造局三ツ沢公園で使用する電力　約695,000キロワットアワーの供給</t>
  </si>
  <si>
    <t>資源循環局鶴見事務所ほか12か所で使用する電力約2,470,500キロワットアワーの供給</t>
  </si>
  <si>
    <t>資源循環局</t>
  </si>
  <si>
    <t>資源循環局都筑工場で使用する電力約342,000キロワットアワーの供給</t>
  </si>
  <si>
    <t>資源循環局金沢工場及び環境創造局南部汚泥資源化センターで使用する電力約1,003,000
キロワットアワーの供給</t>
  </si>
  <si>
    <t>市民防災センターで使用する電力　約２０３，０００キロワットアワーの供給</t>
  </si>
  <si>
    <t>消防局</t>
  </si>
  <si>
    <t>昭和シェル石油株式会社</t>
  </si>
  <si>
    <t>公募型指名競争入札</t>
  </si>
  <si>
    <t>横浜市立末吉小学校ほか74校で使用する電力約28,040,000キロワットアワーの供給</t>
  </si>
  <si>
    <t>教育委員会事務局</t>
  </si>
  <si>
    <t>横浜市立日野小学校ほか99校で使用する電力約33,100,000キロワットアワーの供給</t>
  </si>
  <si>
    <t>平成25年４月１日から平成27年３月31日まで</t>
  </si>
  <si>
    <t>横浜市立星川小学校ほか72校で使用する電力約23,980,000キロワットアワーの供給</t>
  </si>
  <si>
    <t>横浜市鶴見図書館ほか８館で使用する電力2,246,000キロワットアワーの供給</t>
  </si>
  <si>
    <t>神奈川区総合庁舎で使用する電力約981，000キロワットアワーの供給</t>
  </si>
  <si>
    <t>神奈川区</t>
  </si>
  <si>
    <t>横浜市西区総合庁舎で使用する電力約477,800キロワットアワー（年間）の供給</t>
  </si>
  <si>
    <t>西区</t>
  </si>
  <si>
    <t>株式会社Ｆ－ＰＯＷＥＲ</t>
  </si>
  <si>
    <t>中区役所庁舎ほか1か所で使用する電力約1,019,400キロワットアワー（年間）の供給</t>
  </si>
  <si>
    <t>中区</t>
  </si>
  <si>
    <t>南区総合庁舎で使用する電力　約1,018,300キロワット時の供給</t>
  </si>
  <si>
    <t>南区</t>
  </si>
  <si>
    <t>横浜市港南区総合庁舎で使用する電気約860,000キロワットアワー（年間）の供給</t>
  </si>
  <si>
    <t>港南区</t>
  </si>
  <si>
    <t>イーレックス株式会社</t>
  </si>
  <si>
    <t>保土ケ谷区総合庁舎で使用する電力約1,097,100キロワットアワーの供給</t>
  </si>
  <si>
    <t>保土ケ谷区</t>
  </si>
  <si>
    <t>旭区総合庁舎で使用する電力　約919,000キロワットアワー(年間)の供給</t>
  </si>
  <si>
    <t>旭区</t>
  </si>
  <si>
    <t>港北区総合庁舎で使用する電力約1,270,500キロワットアワーの供給</t>
  </si>
  <si>
    <t>港北区</t>
  </si>
  <si>
    <t>緑区総合庁舎で使用する電気約823,000キロワットアワーの供給</t>
  </si>
  <si>
    <t>緑区</t>
  </si>
  <si>
    <t>青葉区総合庁舎で使用する電力約1,817,000kWhの供給</t>
  </si>
  <si>
    <t>青葉区</t>
  </si>
  <si>
    <t>株式会社エネット</t>
  </si>
  <si>
    <t>都筑区総合庁舎で使用する電力約2,072,000キロワットアワーの供給</t>
  </si>
  <si>
    <t>都筑区</t>
  </si>
  <si>
    <t>栄区庁舎で使用する電力約502,000kwhの供給</t>
  </si>
  <si>
    <t>栄区</t>
  </si>
  <si>
    <t>泉区総合庁舎で使用する電力約1,727,000キロワットアワーの供給</t>
  </si>
  <si>
    <t>泉区</t>
  </si>
  <si>
    <t>せやまる・ふれあい館で使用する電力の供給</t>
  </si>
  <si>
    <t>瀬谷区</t>
  </si>
  <si>
    <t>川越市役所</t>
  </si>
  <si>
    <t>川越市本庁舎で使用する電気</t>
  </si>
  <si>
    <t>川越市立川越第一小学校ほか５５校で使用する電気</t>
  </si>
  <si>
    <t>教育総務部</t>
  </si>
  <si>
    <t>川越市資源化センターで使用する電気の購入</t>
  </si>
  <si>
    <t>環境部</t>
  </si>
  <si>
    <t>㈱エネット</t>
  </si>
  <si>
    <t>神奈川県</t>
  </si>
  <si>
    <t>神奈川県庁本庁庁舎ほか15施設</t>
  </si>
  <si>
    <t>総務局</t>
  </si>
  <si>
    <t>ﾐﾂｳﾛｺｸﾞﾘｰﾝｴﾈﾙｷﾞｰ㈱</t>
  </si>
  <si>
    <t>横須賀合同庁舎ほか4施設</t>
  </si>
  <si>
    <t>政策局</t>
  </si>
  <si>
    <t>㈱F－Power</t>
  </si>
  <si>
    <t>温泉地学研究所ほか13施設</t>
  </si>
  <si>
    <t>県民局、安全防災局、環境農政局</t>
  </si>
  <si>
    <t>平塚保健福祉事務所ほか17施設</t>
  </si>
  <si>
    <t>保健福祉局</t>
  </si>
  <si>
    <t>東部総合職業技術校ほか4施設</t>
  </si>
  <si>
    <t>産業労働局</t>
  </si>
  <si>
    <t>横須賀土木事務所ほか9施設</t>
  </si>
  <si>
    <t>県土整備局</t>
  </si>
  <si>
    <t>県立図書館ほか12施設</t>
  </si>
  <si>
    <t>教育局</t>
  </si>
  <si>
    <t>運転免許本部</t>
  </si>
  <si>
    <t>警察本部</t>
  </si>
  <si>
    <t>丸紅㈱</t>
  </si>
  <si>
    <t>総合防災センター</t>
  </si>
  <si>
    <t>安全防災局</t>
  </si>
  <si>
    <t>産業技術センター</t>
  </si>
  <si>
    <t>神奈川工業高校、神奈川総合高校</t>
  </si>
  <si>
    <t>神奈川県立鶴見高等学校ほか41校</t>
  </si>
  <si>
    <t>神奈川県立追浜高等学校ほか42校</t>
  </si>
  <si>
    <t>神奈川県立横浜平沼高等学校ほか49校</t>
  </si>
  <si>
    <t>神奈川県立平塚盲学校ほか24校</t>
  </si>
  <si>
    <t>※ 12～15は、契約期間H24.10.1～H25.9.30。それ以外はH25.4.1～H26.3.31。</t>
  </si>
  <si>
    <t>企業局</t>
  </si>
  <si>
    <t>静岡県</t>
  </si>
  <si>
    <t>静岡県庁舎（本館、東館及び別館）</t>
  </si>
  <si>
    <t>経営管理部</t>
  </si>
  <si>
    <t>㈱エネット</t>
  </si>
  <si>
    <t>静岡県庁西館</t>
  </si>
  <si>
    <t>㈱エネット</t>
  </si>
  <si>
    <t>熱海、東部及び富士総合庁舎</t>
  </si>
  <si>
    <t>熱海124東部584富士245</t>
  </si>
  <si>
    <t>静岡及び浜松総合庁舎</t>
  </si>
  <si>
    <t>丸紅㈱</t>
  </si>
  <si>
    <t>静岡340浜松323</t>
  </si>
  <si>
    <t>藤枝総合庁舎</t>
  </si>
  <si>
    <t>中部電力㈱</t>
  </si>
  <si>
    <t>中遠総合庁舎</t>
  </si>
  <si>
    <t>北遠総合庁舎</t>
  </si>
  <si>
    <t>文化･観光部</t>
  </si>
  <si>
    <t>一般競争</t>
  </si>
  <si>
    <t>静岡県農林技術研究所庁舎及び静岡県立農林大学校庁舎</t>
  </si>
  <si>
    <t>経済産業部</t>
  </si>
  <si>
    <t>静岡県農林技術研究所圃場</t>
  </si>
  <si>
    <t>磐南浄化センター</t>
  </si>
  <si>
    <t>交通基盤部</t>
  </si>
  <si>
    <t>西遠浄化センター</t>
  </si>
  <si>
    <t>寺谷取水場</t>
  </si>
  <si>
    <t>飯田ポンプ場</t>
  </si>
  <si>
    <t>榛南浄水場</t>
  </si>
  <si>
    <t>於呂浄水場</t>
  </si>
  <si>
    <t>静岡県総合教育センター庁舎電気受給契約</t>
  </si>
  <si>
    <t>下田総合庁舎</t>
  </si>
  <si>
    <t>東京電力㈱</t>
  </si>
  <si>
    <t>地方自治法施行令第167条の２第１項第２号「競争不適」</t>
  </si>
  <si>
    <t>電気事業法第18条第２項により一般電気事業者は特定規模需要に対し供給義務を負うため（契約プランに蓄熱割引を唯一持つ事業者）</t>
  </si>
  <si>
    <t>狩野川東部浄化センター</t>
  </si>
  <si>
    <t>地方公共団体の物品等又は特定役務の調達手続の特例を定める政令（平成７年政令第372号）第10条第１項第１号の規定に該当</t>
  </si>
  <si>
    <t>電気事業法第18条第２項により一般電気事業者は特定規模需要に対し供給義務を負うため（入札したが参加者なし）</t>
  </si>
  <si>
    <t>狩野川西部浄化センター</t>
  </si>
  <si>
    <t>静岡がんセンター</t>
  </si>
  <si>
    <t>がんセンター局</t>
  </si>
  <si>
    <t>奈良県警察本部交通部運転免許課で使用する電気供給</t>
  </si>
  <si>
    <t>関西電力株式会社</t>
  </si>
  <si>
    <t>奈良県警察本部第二庁舎で使用する電気供給</t>
  </si>
  <si>
    <t>(株)エネット</t>
  </si>
  <si>
    <t>水道局</t>
  </si>
  <si>
    <t>奈良県広域水道センター御所浄水場で使用する電気</t>
  </si>
  <si>
    <t>奈良県広域水道センター桜井浄水場で使用する電気</t>
  </si>
  <si>
    <t>関西電力(株)</t>
  </si>
  <si>
    <t>奈良県新平群ポンプ場で使用する電気</t>
  </si>
  <si>
    <t>奈良県広域水道センターで使用する電気</t>
  </si>
  <si>
    <t>県土マネジメント部下水道課</t>
  </si>
  <si>
    <t>奈良県吉野川浄化センターで使用する電気</t>
  </si>
  <si>
    <t>各月の契約電力は、その１月の最大需要電力と前１１月の最大需要電力のうち、いずれか大きい値</t>
  </si>
  <si>
    <t>奈良県宇陀川浄化センターで使用する電気</t>
  </si>
  <si>
    <t>奈良県第二浄化センターで使用する電気</t>
  </si>
  <si>
    <t>奈良県浄化センターで使用する電気</t>
  </si>
  <si>
    <t>農林部</t>
  </si>
  <si>
    <t>奈良県中央卸売市場で使用する電気の調達</t>
  </si>
  <si>
    <t>伊藤忠エネクス(株)</t>
  </si>
  <si>
    <t>産業・雇用振興部</t>
  </si>
  <si>
    <t>競輪場</t>
  </si>
  <si>
    <t>株式会社　エネット</t>
  </si>
  <si>
    <t>地域振興部</t>
  </si>
  <si>
    <t>奈良県文化会館で使用する電気</t>
  </si>
  <si>
    <t>奈良県庁舎で使用する電気</t>
  </si>
  <si>
    <t>奈良県</t>
  </si>
  <si>
    <t>茨城県</t>
  </si>
  <si>
    <t>茨城県三の丸庁舎及び各合同庁舎　計12施設で使用する電気　約4,951,000キロワット時の供給</t>
  </si>
  <si>
    <t>（入札不参加）</t>
  </si>
  <si>
    <t>茨城県取手競輪場で使用する電気約1,255,900キロワット時の供給</t>
  </si>
  <si>
    <t>茨城県近代美術館で使用する電気の供給</t>
  </si>
  <si>
    <t>(株)F-Power</t>
  </si>
  <si>
    <t>ミュージアムパーク茨城県自然博物館で使用する電気の供給</t>
  </si>
  <si>
    <t>丸紅(株)</t>
  </si>
  <si>
    <t>茨城県立高萩高等学校外30校で使用する電力（9,270,000キロワット時）</t>
  </si>
  <si>
    <t>茨城県立東海高等学校外30校で使用する電力（17,264,000キロワット時）</t>
  </si>
  <si>
    <t>茨城県立藤代紫水高等学校外32校で使用する電力（10,089,000キロワット時）</t>
  </si>
  <si>
    <t>茨城県立特別支援学校で使用する電力（4,375,000キロワット時）</t>
  </si>
  <si>
    <t>運転免許センターで使用する電気約５３６，０００キロワット時の供給</t>
  </si>
  <si>
    <t>警察本部</t>
  </si>
  <si>
    <t>一般競争入札</t>
  </si>
  <si>
    <t>機動センターで使用する電気約２３７，０００キロワット時の供給</t>
  </si>
  <si>
    <t>航空隊庁舎で使用する電気約１０８，０００キロワット時の供給</t>
  </si>
  <si>
    <t>県西機動センターで使用する電気約１１７，０００キロワット時の供給</t>
  </si>
  <si>
    <t>いばらき予防医学プラザで使用する電気（１１９１０００キロワット時）の供給</t>
  </si>
  <si>
    <t>保健福祉部</t>
  </si>
  <si>
    <t>丸紅（株）</t>
  </si>
  <si>
    <t>茨城県立医療大学，付属病院及びその敷地内で使用する電気約3,852,600キロワット時の供給</t>
  </si>
  <si>
    <t>茨城県農業総合センター及びその敷地内で使用する電気の供給</t>
  </si>
  <si>
    <t>農林水産部</t>
  </si>
  <si>
    <t>広島市役所北庁舎</t>
  </si>
  <si>
    <t>企画総務局</t>
  </si>
  <si>
    <t>オリックス㈱</t>
  </si>
  <si>
    <t>衛生研究所</t>
  </si>
  <si>
    <t>中国電力㈱</t>
  </si>
  <si>
    <t>南工場</t>
  </si>
  <si>
    <t>安佐南工場</t>
  </si>
  <si>
    <t>大州ポンプ場</t>
  </si>
  <si>
    <t>出水道局</t>
  </si>
  <si>
    <t>一般競争入札</t>
  </si>
  <si>
    <t>南区役所本館</t>
  </si>
  <si>
    <t>南区役所</t>
  </si>
  <si>
    <t>西区役所本館</t>
  </si>
  <si>
    <t>西区役所</t>
  </si>
  <si>
    <t>安芸区役所本館</t>
  </si>
  <si>
    <t>安芸区役所</t>
  </si>
  <si>
    <t>佐伯区役所本館</t>
  </si>
  <si>
    <t>佐伯区役所</t>
  </si>
  <si>
    <t>沼田高等学校</t>
  </si>
  <si>
    <t>教育委員会</t>
  </si>
  <si>
    <t>広島市</t>
  </si>
  <si>
    <t>名古屋市工業研究所で使用する電気</t>
  </si>
  <si>
    <t>市民経済局</t>
  </si>
  <si>
    <t>株式会社エネット</t>
  </si>
  <si>
    <t>名古屋市中央卸売市場北部市場で使用する電気</t>
  </si>
  <si>
    <t>名古屋市中央卸売市場南部市場で使用する電気</t>
  </si>
  <si>
    <t>市民経済局</t>
  </si>
  <si>
    <t>中部電力株式会社</t>
  </si>
  <si>
    <t>名古屋市昭和区総合庁舎で使用する電気（平成２６・２７年度分）</t>
  </si>
  <si>
    <t>昭和区</t>
  </si>
  <si>
    <t>3　　　　　　　　※内１者辞退、１者金額錯誤のため無効</t>
  </si>
  <si>
    <t>熱田区役所等複合施設で使用する電気</t>
  </si>
  <si>
    <t>熱田区役所</t>
  </si>
  <si>
    <t>なし</t>
  </si>
  <si>
    <t>名古屋市大江破砕工場で使用する電気</t>
  </si>
  <si>
    <t>一般競争入札（政府調達）</t>
  </si>
  <si>
    <t>入札なし</t>
  </si>
  <si>
    <t>常用
2,500
予備線
2,500</t>
  </si>
  <si>
    <t>名古屋市東山総合公園に係る電力の供給</t>
  </si>
  <si>
    <t>緑政土木局</t>
  </si>
  <si>
    <t>１社</t>
  </si>
  <si>
    <t>如意営業所始め１４施設で使用する電気</t>
  </si>
  <si>
    <t>交通局</t>
  </si>
  <si>
    <t>37～123</t>
  </si>
  <si>
    <t>伏見ライフプラザ始め21施設で使用する電気</t>
  </si>
  <si>
    <t>消防局</t>
  </si>
  <si>
    <t>鶴舞中央図書館で使用する電気</t>
  </si>
  <si>
    <t>教育委員会</t>
  </si>
  <si>
    <t>丸紅株式会社</t>
  </si>
  <si>
    <t>千種図書館始め11施設で使用する電気</t>
  </si>
  <si>
    <t>名古屋市立菊里高等学校始め14校が使用する電気</t>
  </si>
  <si>
    <t>-</t>
  </si>
  <si>
    <t>名古屋市立今池中学校始め112校で使用する電気</t>
  </si>
  <si>
    <t>名古屋市立内山小学校始め263校で使用する電気</t>
  </si>
  <si>
    <t>名古屋市千種生涯学習センター始め１７施設に係る電力の供給</t>
  </si>
  <si>
    <t>名古屋市役所本庁舎、東庁舎及び健康管理センターに係る電力の供給</t>
  </si>
  <si>
    <t>丸紅株式会社</t>
  </si>
  <si>
    <t>不落随契</t>
  </si>
  <si>
    <t>入札に付したが期限内に入札参加申込がなく、入札中止となったため、地方自治法施行令第１６７条の２第１項第８号（競争入札に付し入札者がないとき）により、地方公共団体の物品等又は特定役務の調達手続の特例を定める政令第１０条第１項により随意契約を行ったもの。</t>
  </si>
  <si>
    <t>前年度において電力供給契約を行った実績があり、入札時に定めた入札参加資格を持っている丸紅株式会社と交渉を行った結果、予定価格内での見積提示がされたため、同社を契約先として選定した。</t>
  </si>
  <si>
    <t>名古屋市役所西庁舎に係る電力の供給</t>
  </si>
  <si>
    <t>名古屋市</t>
  </si>
  <si>
    <r>
      <t>一般競争入札</t>
    </r>
    <r>
      <rPr>
        <sz val="8"/>
        <rFont val="ＭＳ Ｐゴシック"/>
        <family val="3"/>
      </rPr>
      <t>H23.4～H30.3､7年</t>
    </r>
  </si>
  <si>
    <t>千葉市新港清掃工場電気需給契約</t>
  </si>
  <si>
    <t>一般競争入札
（小･中学校他178校）</t>
  </si>
  <si>
    <t>教育委員会教育総務部</t>
  </si>
  <si>
    <t>千葉市立小・中・特別支援学校で使用する電気</t>
  </si>
  <si>
    <t>一般競争入札（52施設一括）</t>
  </si>
  <si>
    <t>財政局資産経営部</t>
  </si>
  <si>
    <t>千葉市本庁舎外51施設電気需給契約</t>
  </si>
  <si>
    <t>千葉市</t>
  </si>
  <si>
    <t>合　　　　　　　　　　　計</t>
  </si>
  <si>
    <t>　現契約相手方であり、緊急対応が可能であるため</t>
  </si>
  <si>
    <t>　高圧→低圧へ電気設備更新工事の工程により電力調達契約期限を超えて、高圧受電する必要が生じたため</t>
  </si>
  <si>
    <t>特名随意契約（６号）</t>
  </si>
  <si>
    <t>建設局</t>
  </si>
  <si>
    <t>西島抽水所で使用する電気</t>
  </si>
  <si>
    <t>その業者と
随意契約
した理由</t>
  </si>
  <si>
    <t>随意契約を
選んだ理由</t>
  </si>
  <si>
    <t>契約上の
予定使用
電力量
（12か月）(kWh)</t>
  </si>
  <si>
    <t>電力会社
提示額
（税抜き）</t>
  </si>
  <si>
    <t>契約金額
（税抜き）</t>
  </si>
  <si>
    <t>合　　　　計</t>
  </si>
  <si>
    <t>*1)　事業者の環境配慮の取組み情況により入札参加資格を制限する一般競争入札（裾切り方式）</t>
  </si>
  <si>
    <t>関西電力（株）</t>
  </si>
  <si>
    <t>水道局</t>
  </si>
  <si>
    <t>咲洲配水場</t>
  </si>
  <si>
    <t>長居配水場</t>
  </si>
  <si>
    <t>建設局</t>
  </si>
  <si>
    <t>塚本抽水所</t>
  </si>
  <si>
    <t>―</t>
  </si>
  <si>
    <t>姫島立坑</t>
  </si>
  <si>
    <t>佃第２抽水所</t>
  </si>
  <si>
    <t>西島抽水所</t>
  </si>
  <si>
    <t>中島第２抽水所</t>
  </si>
  <si>
    <t>中島抽水所</t>
  </si>
  <si>
    <t>竹島抽水所</t>
  </si>
  <si>
    <t>梅町抽水所</t>
  </si>
  <si>
    <t>桜島抽水所</t>
  </si>
  <si>
    <t>井高野抽水所</t>
  </si>
  <si>
    <t>天満堀川抽水所</t>
  </si>
  <si>
    <t>―</t>
  </si>
  <si>
    <t>出入橋抽水所</t>
  </si>
  <si>
    <t>中之島抽水所</t>
  </si>
  <si>
    <t>南港第１抽水所</t>
  </si>
  <si>
    <t>今林抽水所</t>
  </si>
  <si>
    <t>―</t>
  </si>
  <si>
    <t>鶴町抽水所</t>
  </si>
  <si>
    <t>靱公園</t>
  </si>
  <si>
    <t>鶴見緑地</t>
  </si>
  <si>
    <t>環境局</t>
  </si>
  <si>
    <t>平野工場外１箇所</t>
  </si>
  <si>
    <t>東淀工場</t>
  </si>
  <si>
    <t>舞洲工場</t>
  </si>
  <si>
    <t>―</t>
  </si>
  <si>
    <t>八尾工場</t>
  </si>
  <si>
    <t>西淀工場</t>
  </si>
  <si>
    <t>鶴見工場</t>
  </si>
  <si>
    <t>*2)　事業者の環境配慮の取組み情況により入札参加資格を制限する公募型競争入札（裾切り方式）</t>
  </si>
  <si>
    <t>関西電力（株）</t>
  </si>
  <si>
    <t>健康局</t>
  </si>
  <si>
    <t>大阪市動物管理センター</t>
  </si>
  <si>
    <t>中央卸売
市場</t>
  </si>
  <si>
    <t>中央卸売市場南港市場</t>
  </si>
  <si>
    <t>中央卸売市場東部市場（第3売場）</t>
  </si>
  <si>
    <t>中央卸売市場東部市場</t>
  </si>
  <si>
    <t>中央卸売市場本場（市場西棟）</t>
  </si>
  <si>
    <t>中央卸売市場本場（市場東棟）</t>
  </si>
  <si>
    <t>総務局</t>
  </si>
  <si>
    <t>市庁舎</t>
  </si>
  <si>
    <t>環境局</t>
  </si>
  <si>
    <t>大阪市環境局平野工場外1箇所で使用する電気</t>
  </si>
  <si>
    <t>大阪市環境局東淀工場で使用する電気</t>
  </si>
  <si>
    <t>大阪市環境局舞洲工場で使用する電気</t>
  </si>
  <si>
    <t>大阪市環境局八尾工場で使用する電気</t>
  </si>
  <si>
    <t>大阪市環境局西淀工場で使用する電気</t>
  </si>
  <si>
    <t>大阪市環境局鶴見工場で使用する電気</t>
  </si>
  <si>
    <t>電力会社
入札額
（税抜き）</t>
  </si>
  <si>
    <t>金額
（税抜き）</t>
  </si>
  <si>
    <t>大阪市</t>
  </si>
  <si>
    <t>電力受給契約（クリーンセンター）</t>
  </si>
  <si>
    <t>9箇月</t>
  </si>
  <si>
    <t>岡崎市立小中学校等（64施設）構内で使用する電気</t>
  </si>
  <si>
    <t>教委総務課</t>
  </si>
  <si>
    <t>26～242</t>
  </si>
  <si>
    <t>岡崎市役所本庁舎構内で使用する電気</t>
  </si>
  <si>
    <t>財産管理課</t>
  </si>
  <si>
    <t>900・1000</t>
  </si>
  <si>
    <t>岩手県</t>
  </si>
  <si>
    <t>警察本部庁舎</t>
  </si>
  <si>
    <t>盛岡東警察署庁舎</t>
  </si>
  <si>
    <t>入畑ダム</t>
  </si>
  <si>
    <t>県土整備部</t>
  </si>
  <si>
    <t>岩手県企業局</t>
  </si>
  <si>
    <t>競争性なし</t>
  </si>
  <si>
    <t>ダムの放流による水力発電（従属）により得た電力について、特定供給を受けるため。</t>
  </si>
  <si>
    <t>水力発電を行っている電気事業者（岩手県企業局）</t>
  </si>
  <si>
    <t>早池峰ダム</t>
  </si>
  <si>
    <t>福島県</t>
  </si>
  <si>
    <t>福島県立テクノアカデミー郡山外４施設の電力供給（H25.4～12）</t>
  </si>
  <si>
    <t>商工労働部商工総務課</t>
  </si>
  <si>
    <t>2者</t>
  </si>
  <si>
    <t>福島県立テクノアカデミー郡山外４施設の電力供給（H26.1～3）</t>
  </si>
  <si>
    <t>※電力会社は不参加</t>
  </si>
  <si>
    <t>※電力供給契約が年度契約ではなく、H25.1.1～12.31、H26.1.1～12.31となるため、H25年度は２者が電力供給契約を締結している。なお、H26の入札には電力会社は参加していない。</t>
  </si>
  <si>
    <t>県庁本館等</t>
  </si>
  <si>
    <t>総務部</t>
  </si>
  <si>
    <t>県庁東館</t>
  </si>
  <si>
    <t>中国電力</t>
  </si>
  <si>
    <t>県庁農林別館</t>
  </si>
  <si>
    <t>福山庁舎</t>
  </si>
  <si>
    <t>三次庁舎</t>
  </si>
  <si>
    <t>県立広島病院
（北棟を除く）</t>
  </si>
  <si>
    <t>県立病院
事業局</t>
  </si>
  <si>
    <t>安芸津病院</t>
  </si>
  <si>
    <t>東海田第１ポンプ所</t>
  </si>
  <si>
    <t xml:space="preserve">企業局
</t>
  </si>
  <si>
    <t>東海田第２ポンプ所</t>
  </si>
  <si>
    <t>戸坂取水場</t>
  </si>
  <si>
    <t>田口浄水場</t>
  </si>
  <si>
    <t>本郷取水場</t>
  </si>
  <si>
    <t>三原加圧ポンプ所</t>
  </si>
  <si>
    <t xml:space="preserve">警察本部
</t>
  </si>
  <si>
    <t>広島県</t>
  </si>
  <si>
    <t>熊本県</t>
  </si>
  <si>
    <t>熊本県庁舎で使用する電気</t>
  </si>
  <si>
    <t>総務部総務私学局管財課</t>
  </si>
  <si>
    <t>九州電力株式会社</t>
  </si>
  <si>
    <t>契約期間
（契約1～13の場所は、平成25年度の途中に改めて入札し、新たな契約に切り替え。詳細は別表1-2及び別表1-3参照のこと）</t>
  </si>
  <si>
    <t>電気調達（本庁舎）</t>
  </si>
  <si>
    <t>資産統括局</t>
  </si>
  <si>
    <t>㈱エネット</t>
  </si>
  <si>
    <t>-</t>
  </si>
  <si>
    <t>電気調達（公営事業所）</t>
  </si>
  <si>
    <t>H22.10.1～H25.9.30のうちのH25.4.1～H25.9.30</t>
  </si>
  <si>
    <t>電気調達（クリーンセンター第１工場）</t>
  </si>
  <si>
    <t>経済環境局</t>
  </si>
  <si>
    <t>及びH25.10.1～H26.9.30のうちのH25.10.1～H26.3.31</t>
  </si>
  <si>
    <t>電気調達（資源リサイクルセンター）</t>
  </si>
  <si>
    <t>※年度の途中で契約の更新（新たな入札）があったため、</t>
  </si>
  <si>
    <t>電気調達（富松中継ポンプ場）</t>
  </si>
  <si>
    <t>都市整備局</t>
  </si>
  <si>
    <t>両方の契約期間を按分して、落札金額・電力使用量を算出。</t>
  </si>
  <si>
    <t>電気調達（高田中継ポンプ場）</t>
  </si>
  <si>
    <t>以下、8～9、10～13の各契約も同じ</t>
  </si>
  <si>
    <t>電気調達（栗山中継ポンプ場）</t>
  </si>
  <si>
    <t>なお、今年度の新たな入札には、いずれも10電力会社の参加なし</t>
  </si>
  <si>
    <t>電気調達（市立高等学校校舎）</t>
  </si>
  <si>
    <t>デマンド</t>
  </si>
  <si>
    <t>H22.12.1～H25.11.30のうちの、H25.4.1～H25.11.30</t>
  </si>
  <si>
    <t>電気調達（市立高等学校第２グラウンド）</t>
  </si>
  <si>
    <t>H25.12.1～H27.9.30のうちの、H25.12.1～H26.3.31</t>
  </si>
  <si>
    <t>電気調達（北部浄化センター）</t>
  </si>
  <si>
    <t>電気調達（支所）</t>
  </si>
  <si>
    <t>市民協働局</t>
  </si>
  <si>
    <t>H23.3.1～H26.2.28のうちの、H25.4.1～H26.2.28</t>
  </si>
  <si>
    <t>電気調達（総合センター）</t>
  </si>
  <si>
    <t>H26.3.1～H27.9.30のうちの、H26.3.1～H26.3.31</t>
  </si>
  <si>
    <t>電気調達（地区会館）</t>
  </si>
  <si>
    <t>電気調達（クリーンセンター第２工場）</t>
  </si>
  <si>
    <t>H23.7.1～H26.6.30</t>
  </si>
  <si>
    <t>電気調達（大庄中継ポンプ場）</t>
  </si>
  <si>
    <t>エネサーブ㈱</t>
  </si>
  <si>
    <t>H23.8.1～H26.7.30</t>
  </si>
  <si>
    <t>電気調達（尾浜中継ポンプ場）</t>
  </si>
  <si>
    <t>デマンド</t>
  </si>
  <si>
    <t>H24.1.1～H26.12.31</t>
  </si>
  <si>
    <t>　契約期間が3年間のため、</t>
  </si>
  <si>
    <t>電気調達（西川中継ポンプ場）</t>
  </si>
  <si>
    <t>〃</t>
  </si>
  <si>
    <t>　1年分に補正して算出。</t>
  </si>
  <si>
    <t>電気調達（抽水場）</t>
  </si>
  <si>
    <t>電気調達（芦原公園市民プール）</t>
  </si>
  <si>
    <t>H24.4.1～H27.3.31</t>
  </si>
  <si>
    <t>電気供給契約（業務用一般施設）</t>
  </si>
  <si>
    <t>電気供給契約（業務用休日割引施設）</t>
  </si>
  <si>
    <t>旭川市聖苑で使用する電力の供給</t>
  </si>
  <si>
    <t>市民生活部</t>
  </si>
  <si>
    <t>旭川市近文清掃工場で使用する電力の供給</t>
  </si>
  <si>
    <t>条件付き一般競争入札</t>
  </si>
  <si>
    <t>旭川市立知新小学校ほか６９校で使用する電力の供給</t>
  </si>
  <si>
    <t>学校教育部</t>
  </si>
  <si>
    <t>クリーンパーク茂原</t>
  </si>
  <si>
    <t>㈱エネット</t>
  </si>
  <si>
    <t>子ども部</t>
  </si>
  <si>
    <t>保育所（４施設）</t>
  </si>
  <si>
    <t>小・中学校等（９４施設）</t>
  </si>
  <si>
    <t>経済部</t>
  </si>
  <si>
    <t>公営事業所</t>
  </si>
  <si>
    <t>清原中央公園</t>
  </si>
  <si>
    <t>福山市緑町公園屋内競技場で使用する電気</t>
  </si>
  <si>
    <t>福山市体育振興事業団</t>
  </si>
  <si>
    <t>㈱エネット</t>
  </si>
  <si>
    <t>３年契約の３年目</t>
  </si>
  <si>
    <t>福山市竹ケ端運動公園で使用する電気</t>
  </si>
  <si>
    <t>ふくやま芸術文化ホールで使用する電気</t>
  </si>
  <si>
    <t>ふくやま芸術文化振興財団</t>
  </si>
  <si>
    <t>中国電力㈱</t>
  </si>
  <si>
    <t>ふくやま美術館で使用する電気</t>
  </si>
  <si>
    <t>ふくやま文学館で使用する電気</t>
  </si>
  <si>
    <t>福山市神辺文化会館で使用する電気</t>
  </si>
  <si>
    <t>福山市かんなべ文化振興会</t>
  </si>
  <si>
    <t>菅茶山記念館で使用する電気</t>
  </si>
  <si>
    <t>福山市体育館で使用する電気</t>
  </si>
  <si>
    <t>松永健康スポーツセンタで使用する電気</t>
  </si>
  <si>
    <t>福山市障害者体育センターで使用する電気</t>
  </si>
  <si>
    <t>沼隈体育館で使用する電気</t>
  </si>
  <si>
    <t>新市スポーツセンターで使用する電気</t>
  </si>
  <si>
    <t>中津原浄水場で使用する電気</t>
  </si>
  <si>
    <t>上下水道局施設部</t>
  </si>
  <si>
    <t>３年契約の２年目</t>
  </si>
  <si>
    <t>福山市西部清掃工場で使用する電気</t>
  </si>
  <si>
    <t>経済環境局環境部</t>
  </si>
  <si>
    <t>福山市西部衛生センターで使用する電気</t>
  </si>
  <si>
    <t>福山市本庁舎で使用する電気</t>
  </si>
  <si>
    <t>企画総務局総務部</t>
  </si>
  <si>
    <t>３年契約の１年目</t>
  </si>
  <si>
    <t>福山クリーンセンターで使用する電気</t>
  </si>
  <si>
    <t>経済環境局環境部</t>
  </si>
  <si>
    <t>北部市民センターで使用する電気</t>
  </si>
  <si>
    <t>市民局北部支所</t>
  </si>
  <si>
    <t>東部市民センターで使用する電気</t>
  </si>
  <si>
    <t>市民局東部支所</t>
  </si>
  <si>
    <t>西部市民センターで使用する電気</t>
  </si>
  <si>
    <t>市民局松永支所</t>
  </si>
  <si>
    <t>生涯学習プラザで使用する電気</t>
  </si>
  <si>
    <t>市民局まちづくり推進部</t>
  </si>
  <si>
    <t>一般競争入札</t>
  </si>
  <si>
    <t>上下水道局庁舎で使用する電気</t>
  </si>
  <si>
    <t>上下水道局経営管理部</t>
  </si>
  <si>
    <t>丸紅㈱</t>
  </si>
  <si>
    <t>一般競争入札</t>
  </si>
  <si>
    <t>３年契約の１年目</t>
  </si>
  <si>
    <t>鳥取県</t>
  </si>
  <si>
    <t>県庁舎・第二庁舎</t>
  </si>
  <si>
    <t>中国電力（株）</t>
  </si>
  <si>
    <t>東部庁舎</t>
  </si>
  <si>
    <t>中部総合事務所</t>
  </si>
  <si>
    <t>西部総合事務所</t>
  </si>
  <si>
    <t>中央病院</t>
  </si>
  <si>
    <t>厚生病院</t>
  </si>
  <si>
    <t>企業局東部事務所</t>
  </si>
  <si>
    <t>企業局</t>
  </si>
  <si>
    <t>企業局西部事務所</t>
  </si>
  <si>
    <t>徳島県</t>
  </si>
  <si>
    <t>6合同庁舎で使用する電気</t>
  </si>
  <si>
    <t>知事部局</t>
  </si>
  <si>
    <t>一般競争入札　（ＷＴＯ案件）</t>
  </si>
  <si>
    <t>４者</t>
  </si>
  <si>
    <t>堺市</t>
  </si>
  <si>
    <t>堺市役所本庁舎に係る電力の供給</t>
  </si>
  <si>
    <t>関西電力</t>
  </si>
  <si>
    <t>泉北下水処理場で使用する電気</t>
  </si>
  <si>
    <t>三宝下水処理場で使用する電気</t>
  </si>
  <si>
    <t>石津下水処理場で使用する電気</t>
  </si>
  <si>
    <t>長期継続契約</t>
  </si>
  <si>
    <t>中部電力株式会社</t>
  </si>
  <si>
    <t>滝川ダム</t>
  </si>
  <si>
    <t>宮川ダム</t>
  </si>
  <si>
    <t>君ケ野ダム</t>
  </si>
  <si>
    <t>津警察署</t>
  </si>
  <si>
    <t>一般競争・最低価格</t>
  </si>
  <si>
    <t>三重県病院事業庁</t>
  </si>
  <si>
    <t>三重県立一志病院で使用する電気</t>
  </si>
  <si>
    <t>こころの医療センターで使用する電気</t>
  </si>
  <si>
    <t>応札なし</t>
  </si>
  <si>
    <t>地域連携部</t>
  </si>
  <si>
    <t>木曽岬干拓地排水機場</t>
  </si>
  <si>
    <t>関西電力㈱</t>
  </si>
  <si>
    <t>三重県熊野庁舎で使用する電気</t>
  </si>
  <si>
    <t>㈱エネット</t>
  </si>
  <si>
    <t>三重県尾鷲庁舎で使用する電気</t>
  </si>
  <si>
    <t>三重県伊賀庁舎で使用する電気</t>
  </si>
  <si>
    <t>三重県志摩庁舎で使用する電気</t>
  </si>
  <si>
    <t>三重県伊勢庁舎で使用する電気</t>
  </si>
  <si>
    <t>三重県松阪庁舎で使用する電気</t>
  </si>
  <si>
    <t>三重県津庁舎で使用する電気</t>
  </si>
  <si>
    <t>三重県鈴鹿庁舎で使用する電気</t>
  </si>
  <si>
    <t>三重県四日市庁舎で使用する電気</t>
  </si>
  <si>
    <t>三重県桑名庁舎で使用する電気</t>
  </si>
  <si>
    <t>三重県吉田山会館で使用する電気</t>
  </si>
  <si>
    <t>三重県栄町庁舎で使用する電気</t>
  </si>
  <si>
    <t>ダイヤモンドパワー㈱</t>
  </si>
  <si>
    <t>三重県庁舎で使用する電気</t>
  </si>
  <si>
    <t>三重県</t>
  </si>
  <si>
    <t>仙台市</t>
  </si>
  <si>
    <t>仙台市葛岡工場電力需給</t>
  </si>
  <si>
    <t>財政局契約課</t>
  </si>
  <si>
    <t>参加無し</t>
  </si>
  <si>
    <t>※3500</t>
  </si>
  <si>
    <t>仙台市今泉工場電力需給</t>
  </si>
  <si>
    <t>800
※900</t>
  </si>
  <si>
    <t>仙台市郡山監視センター電力需給</t>
  </si>
  <si>
    <t>イーレックス㈱</t>
  </si>
  <si>
    <t>仙台市上谷刈浄化センター電力需給</t>
  </si>
  <si>
    <t>サミットエナジー㈱</t>
  </si>
  <si>
    <t>仙台市博物館電力需給</t>
  </si>
  <si>
    <t>東北電力㈱宮城支店</t>
  </si>
  <si>
    <t>仙台市科学館電力需給</t>
  </si>
  <si>
    <t>仙台市荒巻学校給食センター電力需給</t>
  </si>
  <si>
    <t>仙台市太白学校給食センター電力需給</t>
  </si>
  <si>
    <t>※自家発補給電力</t>
  </si>
  <si>
    <t>岡山県</t>
  </si>
  <si>
    <t>県庁本庁舎</t>
  </si>
  <si>
    <t>総務部
財産活用課</t>
  </si>
  <si>
    <t>※23～25年度３か年契約のH25年度分</t>
  </si>
  <si>
    <t>岡山県県民局庁舎で使用する電気の調達</t>
  </si>
  <si>
    <t>県民生活部
県民生活交通課</t>
  </si>
  <si>
    <t>事務所により異なる</t>
  </si>
  <si>
    <t>警察学校</t>
  </si>
  <si>
    <t>射撃場</t>
  </si>
  <si>
    <t>小橋町庁舎</t>
  </si>
  <si>
    <t>伊福町庁舎</t>
  </si>
  <si>
    <t>鑑識科学センター</t>
  </si>
  <si>
    <t>警察本部分庁舎</t>
  </si>
  <si>
    <t>交通管制センター</t>
  </si>
  <si>
    <t>いずみ町庁舎</t>
  </si>
  <si>
    <t>機動隊</t>
  </si>
  <si>
    <t>岡山中央警察署</t>
  </si>
  <si>
    <t>岡山東警察署</t>
  </si>
  <si>
    <t>岡山西警察署</t>
  </si>
  <si>
    <t>岡山南警察署</t>
  </si>
  <si>
    <t>岡山北警察署</t>
  </si>
  <si>
    <t>赤磐警察署</t>
  </si>
  <si>
    <t>備前警察署</t>
  </si>
  <si>
    <t>瀬戸内警察署</t>
  </si>
  <si>
    <t>玉野警察署</t>
  </si>
  <si>
    <t>児島警察署</t>
  </si>
  <si>
    <t>水島警察署</t>
  </si>
  <si>
    <t>玉島警察署</t>
  </si>
  <si>
    <t>笠岡警察署</t>
  </si>
  <si>
    <t>井原警察署</t>
  </si>
  <si>
    <t>総社警察署</t>
  </si>
  <si>
    <t>高梁警察署</t>
  </si>
  <si>
    <t>新見警察署</t>
  </si>
  <si>
    <t>真庭警察署</t>
  </si>
  <si>
    <t>津山警察署</t>
  </si>
  <si>
    <t>美作警察署</t>
  </si>
  <si>
    <t>美咲警察署</t>
  </si>
  <si>
    <t>前橋市庁舎等使用電力供給業務</t>
  </si>
  <si>
    <t>資産経営課</t>
  </si>
  <si>
    <t>簡易型条件付一般競争入札</t>
  </si>
  <si>
    <t>前橋市荻窪清掃工場他全４施設で使用する電気</t>
  </si>
  <si>
    <t>清掃施設課</t>
  </si>
  <si>
    <t>前橋市グリーンドーム前橋他全５施設で使用する電気</t>
  </si>
  <si>
    <t>競輪事務所</t>
  </si>
  <si>
    <t>前橋市保健所・前橋市夜間急病診療所で使用する電気</t>
  </si>
  <si>
    <t>保健総務課</t>
  </si>
  <si>
    <t>前橋市上川淵公民館他全１６施設で使用する電気</t>
  </si>
  <si>
    <t>生涯学習課</t>
  </si>
  <si>
    <t>前橋市しきしま老人福祉センター他全５施設で使用する電気</t>
  </si>
  <si>
    <t>介護高齢課</t>
  </si>
  <si>
    <t>前橋テルサ及び前橋市勤労青少年ホームで使用する電気</t>
  </si>
  <si>
    <t>産業政策課</t>
  </si>
  <si>
    <t>前橋市民体育館ほか全１３施設で使用する電気</t>
  </si>
  <si>
    <t>スポーツ課</t>
  </si>
  <si>
    <t>前橋市民文化会館及び水と緑と詩のまち前橋文学館で使用する電気</t>
  </si>
  <si>
    <t>文化国際課</t>
  </si>
  <si>
    <t>前橋市立桃井小学校（ほか全50校）で使用する電気</t>
  </si>
  <si>
    <t>学校教育課</t>
  </si>
  <si>
    <t>前橋市立第一中学校 （ほか全24施設）で使用する電気</t>
  </si>
  <si>
    <t>前橋市水道局庁舎使用電力供給業務</t>
  </si>
  <si>
    <t>前橋市上下水道部</t>
  </si>
  <si>
    <t>簡易型条件付き一般競争入札</t>
  </si>
  <si>
    <t>札幌市</t>
  </si>
  <si>
    <t>札幌市本庁舎</t>
  </si>
  <si>
    <t>北海道電力株式会社</t>
  </si>
  <si>
    <t>札幌市本庁舎ロードヒーティング</t>
  </si>
  <si>
    <t>里塚斎場</t>
  </si>
  <si>
    <t>保健福祉局</t>
  </si>
  <si>
    <t>北海道電力(株)札幌支店</t>
  </si>
  <si>
    <t>発寒清掃工場</t>
  </si>
  <si>
    <t>発寒破砕工場</t>
  </si>
  <si>
    <t>篠路破砕工場</t>
  </si>
  <si>
    <t>駒岡清掃工場</t>
  </si>
  <si>
    <t>白石清掃工場</t>
  </si>
  <si>
    <t>札幌市中央卸売市場</t>
  </si>
  <si>
    <t>札幌駅前通地下歩行空間（業務用）</t>
  </si>
  <si>
    <t>建設局</t>
  </si>
  <si>
    <t>札幌駅前通地下歩行空間（融雪用）</t>
  </si>
  <si>
    <t>ｴﾙﾑﾄﾝﾈﾙで使用する業務用電力</t>
  </si>
  <si>
    <t>建設局</t>
  </si>
  <si>
    <t>北海道電力株式会社札幌支店</t>
  </si>
  <si>
    <t>ｴﾙﾑﾄﾝﾈﾙで使用する融雪用電力</t>
  </si>
  <si>
    <t>伏古川水再生プラザ</t>
  </si>
  <si>
    <t>厚別水再生プラザ</t>
  </si>
  <si>
    <t>手稲水再生プラザ</t>
  </si>
  <si>
    <t>手稲中継ポンプ場</t>
  </si>
  <si>
    <t>茨戸西部中継ポンプ場</t>
  </si>
  <si>
    <t>豊平川水再生プラザ</t>
  </si>
  <si>
    <t>東部水再生プラザ</t>
  </si>
  <si>
    <t>白川浄水場</t>
  </si>
  <si>
    <t>北海道電力株式会社</t>
  </si>
  <si>
    <t>市立札幌病院</t>
  </si>
  <si>
    <t>病院局</t>
  </si>
  <si>
    <t>自治体名</t>
  </si>
  <si>
    <t>柏市</t>
  </si>
  <si>
    <t>（単位：千円）</t>
  </si>
  <si>
    <t>件名</t>
  </si>
  <si>
    <t>部局</t>
  </si>
  <si>
    <t>落札業者</t>
  </si>
  <si>
    <t>金額（税抜き）</t>
  </si>
  <si>
    <t>契約電力(Kw)</t>
  </si>
  <si>
    <t>契約上の予定使用電力量（１２ヶ月）(kWh)</t>
  </si>
  <si>
    <t>合計</t>
  </si>
  <si>
    <t>随意契約方法</t>
  </si>
  <si>
    <t>参加者数</t>
  </si>
  <si>
    <t>電力会社
提示額（税抜き）</t>
  </si>
  <si>
    <t>契約業者
／電力会社</t>
  </si>
  <si>
    <t>随意契約を選んだ理由</t>
  </si>
  <si>
    <t>その業者と随意契約した理由</t>
  </si>
  <si>
    <t>本庁舎・分庁舎１電力需給</t>
  </si>
  <si>
    <t>伊藤忠エネクス㈱</t>
  </si>
  <si>
    <t>担当課による見積り合わせ</t>
  </si>
  <si>
    <t>電力会社を見積り合わせに指名していないため，提示された金額はありません。</t>
  </si>
  <si>
    <t>本庁舎　　４７３
分庁舎１　５０</t>
  </si>
  <si>
    <t>本庁舎
1,074,653
分庁舎1
134,281</t>
  </si>
  <si>
    <t>　柏市財務規則によるその他の契約で，電力料金の複数単価契約となるため，複数者からの見積り合わせによる随意契約とした。</t>
  </si>
  <si>
    <t>　複数社による見積り合わせの結果，最低価格であったため。</t>
  </si>
  <si>
    <t>沼南庁舎電力需給</t>
  </si>
  <si>
    <t>市民生活部</t>
  </si>
  <si>
    <t>ミツウロコグリーンエネルギー(株)</t>
  </si>
  <si>
    <t xml:space="preserve">担当課による見積り合わせ
</t>
  </si>
  <si>
    <r>
      <t xml:space="preserve">　　　　　　　1
</t>
    </r>
    <r>
      <rPr>
        <sz val="8"/>
        <rFont val="ＭＳ Ｐゴシック"/>
        <family val="3"/>
      </rPr>
      <t>※辞退者が出たため応札業者は１者のみ。</t>
    </r>
  </si>
  <si>
    <t>見積り合わせ結果による</t>
  </si>
  <si>
    <t>H25年6月から電気購入を開始したため，10か月間の内容です。</t>
  </si>
  <si>
    <t>柏市立柏第一小学校他５９校電力需給</t>
  </si>
  <si>
    <t>学校教育部</t>
  </si>
  <si>
    <t>ミツウロコグリーンエネルギー株式会社</t>
  </si>
  <si>
    <t>見積り合わせで最低金額を提示したため</t>
  </si>
  <si>
    <t>鹿児島県</t>
  </si>
  <si>
    <t>鹿児島県庁舎</t>
  </si>
  <si>
    <t>出納局</t>
  </si>
  <si>
    <t>九州電力㈱</t>
  </si>
  <si>
    <t>鹿児島地域振興局本庁舎</t>
  </si>
  <si>
    <t>鹿児島地域振興局</t>
  </si>
  <si>
    <t>鹿屋医療センター</t>
  </si>
  <si>
    <t>県立病院局</t>
  </si>
  <si>
    <t>県立姶良病院</t>
  </si>
  <si>
    <t>県立薩南病院</t>
  </si>
  <si>
    <t>県立北薩病院</t>
  </si>
  <si>
    <t>農業開発総合センター</t>
  </si>
  <si>
    <t>農政部</t>
  </si>
  <si>
    <t>県立農業大学校</t>
  </si>
  <si>
    <t>県立農業大学校付帯施設</t>
  </si>
  <si>
    <t>船橋市</t>
  </si>
  <si>
    <t>本庁舎電力需給</t>
  </si>
  <si>
    <t>企画財政部</t>
  </si>
  <si>
    <t>東京電力株式会社
（随意契約）</t>
  </si>
  <si>
    <t>契約電力：１７００</t>
  </si>
  <si>
    <t>南部清掃工場電力需給</t>
  </si>
  <si>
    <t xml:space="preserve">株式会社エネット
</t>
  </si>
  <si>
    <t>指名なし</t>
  </si>
  <si>
    <t>常時電力：７００
自家補給電力：５７５</t>
  </si>
  <si>
    <t>鹿児島市</t>
  </si>
  <si>
    <t>鹿児島市本庁舎で使用する電気</t>
  </si>
  <si>
    <t>企画財政局</t>
  </si>
  <si>
    <t>制限付き一般競争入札</t>
  </si>
  <si>
    <t xml:space="preserve">鹿児島市桜島支所で
使用する電気
</t>
  </si>
  <si>
    <t>市民局</t>
  </si>
  <si>
    <t>イーレックス(株)</t>
  </si>
  <si>
    <t>制限付き一般
競争入札</t>
  </si>
  <si>
    <t>鹿児島市松元支所で使用する電気</t>
  </si>
  <si>
    <t>鹿児島市南部斎場で使用する電気</t>
  </si>
  <si>
    <t>制限付き一般競争入札</t>
  </si>
  <si>
    <t>鹿児島市小野公園で使用する電気</t>
  </si>
  <si>
    <t>エネサーブ(株)</t>
  </si>
  <si>
    <t>鹿児島市大峯公園で使用する電気</t>
  </si>
  <si>
    <t>鹿児島市水道局河頭　浄水場で使用する電気</t>
  </si>
  <si>
    <t>九州電力(株)</t>
  </si>
  <si>
    <t>制限付き一般競争入札</t>
  </si>
  <si>
    <t>鹿児島市水道局南部処理場で使用する電気</t>
  </si>
  <si>
    <t>鹿児島市水道局錦江処理場で使用する電気</t>
  </si>
  <si>
    <t>鹿児島市水道局谷山処理場で使用する電気</t>
  </si>
  <si>
    <t>鹿児島市教育総合センターで使用する電気</t>
  </si>
  <si>
    <t>教育委員会事務局</t>
  </si>
  <si>
    <t>制限付き一般競争入札</t>
  </si>
  <si>
    <t>中央公民館で使用する電気</t>
  </si>
  <si>
    <t>松元公民館で使用する電気</t>
  </si>
  <si>
    <t>桜島公民館で使用する電気</t>
  </si>
  <si>
    <t>郡山公民館で使用する電気</t>
  </si>
  <si>
    <t>武・田上公民館で使用する電気</t>
  </si>
  <si>
    <t>伊敷公民館で使用する電気</t>
  </si>
  <si>
    <t>鹿児島市立図書館及び鹿児島市立科学館で使用する電気</t>
  </si>
  <si>
    <t>谷山市民会館で使用する電気</t>
  </si>
  <si>
    <t>エネサーブ株式会社</t>
  </si>
  <si>
    <t>見積合わせ</t>
  </si>
  <si>
    <t>入札不調のため</t>
  </si>
  <si>
    <t>随意契約の希望がエネサーブ（株）のみであったため</t>
  </si>
  <si>
    <t>宮城県図書館で使用する電気</t>
  </si>
  <si>
    <t>株式会社
エネット</t>
  </si>
  <si>
    <t>宮城県美術館で使用する電気</t>
  </si>
  <si>
    <t>東北電力株式会社</t>
  </si>
  <si>
    <t>東北歴史博物館で使用する電気</t>
  </si>
  <si>
    <t>東北電力株式会社宮城支店</t>
  </si>
  <si>
    <t>愛知県</t>
  </si>
  <si>
    <t>本庁舎</t>
  </si>
  <si>
    <t>総務部</t>
  </si>
  <si>
    <t>競争入札</t>
  </si>
  <si>
    <t>議会議事堂</t>
  </si>
  <si>
    <t>総務部</t>
  </si>
  <si>
    <t>エネット</t>
  </si>
  <si>
    <t>自治センター</t>
  </si>
  <si>
    <t>総務部</t>
  </si>
  <si>
    <t>三の丸庁舎</t>
  </si>
  <si>
    <t>自治研修所・アイリス愛知</t>
  </si>
  <si>
    <t>東大手庁舎</t>
  </si>
  <si>
    <t>愛知芸術文化センター</t>
  </si>
  <si>
    <t>県民生活部</t>
  </si>
  <si>
    <t>陶磁美術館</t>
  </si>
  <si>
    <t>環境調査センター</t>
  </si>
  <si>
    <t xml:space="preserve">あいち産業科学技術総合センター産業技術センター </t>
  </si>
  <si>
    <t>産業労働部</t>
  </si>
  <si>
    <t>あいち産業科学技術総合センター</t>
  </si>
  <si>
    <t>ミツウロコグリーンエネルギー</t>
  </si>
  <si>
    <t>心身障害者コロニー</t>
  </si>
  <si>
    <t>産業貿易館</t>
  </si>
  <si>
    <t>健康福祉部</t>
  </si>
  <si>
    <t>農業総合試験場</t>
  </si>
  <si>
    <t>農林水産部</t>
  </si>
  <si>
    <t>筏川排水機場</t>
  </si>
  <si>
    <t>建設部</t>
  </si>
  <si>
    <t>尾張東部浄水場</t>
  </si>
  <si>
    <t>企業庁</t>
  </si>
  <si>
    <t>高蔵寺浄水場</t>
  </si>
  <si>
    <t>三好ヶ丘ポンプ場</t>
  </si>
  <si>
    <t>旭ポンプ場</t>
  </si>
  <si>
    <t>上野浄水場</t>
  </si>
  <si>
    <t>知多浄水場</t>
  </si>
  <si>
    <t>筏川取水場</t>
  </si>
  <si>
    <t>犬山浄水場</t>
  </si>
  <si>
    <t>尾張西部浄水場</t>
  </si>
  <si>
    <t>豊田浄水場</t>
  </si>
  <si>
    <t>幸田浄水場</t>
  </si>
  <si>
    <t>安城浄水場</t>
  </si>
  <si>
    <t>豊橋浄水場</t>
  </si>
  <si>
    <t>豊川浄水場</t>
  </si>
  <si>
    <t>森岡取水場</t>
  </si>
  <si>
    <t>がんセンター中央病院</t>
  </si>
  <si>
    <t>病院事業庁</t>
  </si>
  <si>
    <t>がんセンター愛知病院</t>
  </si>
  <si>
    <t>病院事業庁</t>
  </si>
  <si>
    <t>がんセンター尾張診療所</t>
  </si>
  <si>
    <t>城山病院</t>
  </si>
  <si>
    <t>小児保健医療総合センター</t>
  </si>
  <si>
    <t>総合教育センター</t>
  </si>
  <si>
    <t>運転免許試験場</t>
  </si>
  <si>
    <t>エネット</t>
  </si>
  <si>
    <t>福岡市役所市庁舎電力供給</t>
  </si>
  <si>
    <t>財政局</t>
  </si>
  <si>
    <t>臨海工場への電力供給</t>
  </si>
  <si>
    <t>九電辞退</t>
  </si>
  <si>
    <t>南部工場への電力供給</t>
  </si>
  <si>
    <t>福岡市美術館電力供給</t>
  </si>
  <si>
    <t>経済観光文化局</t>
  </si>
  <si>
    <t>福岡市博物館への電力供給</t>
  </si>
  <si>
    <t>経済観光文化局</t>
  </si>
  <si>
    <t>九州電力</t>
  </si>
  <si>
    <t>福岡競艇場電力供給</t>
  </si>
  <si>
    <t>福岡市鮮魚市場会館電力供給</t>
  </si>
  <si>
    <t>農林水産局</t>
  </si>
  <si>
    <t>福岡市鮮魚市場電力供給</t>
  </si>
  <si>
    <t>福岡市青果市場電力供給</t>
  </si>
  <si>
    <t>農林水産局</t>
  </si>
  <si>
    <t>福岡市東部水処理センターへの電力供給</t>
  </si>
  <si>
    <t>道路下水道局</t>
  </si>
  <si>
    <t>福岡市中部水処理センターへの電力供給</t>
  </si>
  <si>
    <t>道路下水道局</t>
  </si>
  <si>
    <t>福岡市築地町ポンプ場への電力供給</t>
  </si>
  <si>
    <t>福岡市西部水処理センターへの電力供給</t>
  </si>
  <si>
    <t>道路下水道局</t>
  </si>
  <si>
    <t>福岡市新西部水処理センターへの電力供給</t>
  </si>
  <si>
    <t>福岡市和白水処理センターへの電力供給</t>
  </si>
  <si>
    <t>福岡市多々良浄水場電力供給</t>
  </si>
  <si>
    <t>福岡市多々良取水場電力供給</t>
  </si>
  <si>
    <t>福岡市乙金浄水場電力供給</t>
  </si>
  <si>
    <t>福岡市番托取水場電力供給</t>
  </si>
  <si>
    <t>福岡市室見取水場電力供給</t>
  </si>
  <si>
    <t>福岡市瑞梅寺浄水場電力供給</t>
  </si>
  <si>
    <t>九電辞退</t>
  </si>
  <si>
    <t>福岡市椿焼隈取水場電力供給</t>
  </si>
  <si>
    <t>福岡市総合図書館電力供給</t>
  </si>
  <si>
    <t>随意契約
方法</t>
  </si>
  <si>
    <t>財政局自動車管理事務所への電力供給</t>
  </si>
  <si>
    <t>財政局</t>
  </si>
  <si>
    <t>イーレックス</t>
  </si>
  <si>
    <t>地方自治法施行令第167条の2第1項第2号</t>
  </si>
  <si>
    <t>年度途中に高圧受電から低圧受電に変更したため。</t>
  </si>
  <si>
    <t>(H25.6～H25.8の３ヶ月分）</t>
  </si>
  <si>
    <t>奈良屋公民館への電力供給</t>
  </si>
  <si>
    <t>見積もり合わせ</t>
  </si>
  <si>
    <t>地方自治法施行令第167条の2第1項第6号</t>
  </si>
  <si>
    <t>席田会館への電力供給</t>
  </si>
  <si>
    <t>月隈会館への電力供給</t>
  </si>
  <si>
    <t>東吉塚会館への電力供給</t>
  </si>
  <si>
    <t>吉塚会館への電力供給</t>
  </si>
  <si>
    <t>板付会館への電力供給</t>
  </si>
  <si>
    <t>那珂南会館への電力供給</t>
  </si>
  <si>
    <t>東月隈会館への電力供給</t>
  </si>
  <si>
    <t>東光会館への電力供給</t>
  </si>
  <si>
    <t>板付北会館への電力供給</t>
  </si>
  <si>
    <t>那珂会館への電力供給</t>
  </si>
  <si>
    <t>筥松会館への電力供給</t>
  </si>
  <si>
    <t>箱崎会館への電力供給</t>
  </si>
  <si>
    <t>馬出会館への電力供給</t>
  </si>
  <si>
    <t>早良公民館への電力供給</t>
  </si>
  <si>
    <t>福岡市立堅粕人権の
まちづくり館への電力供給</t>
  </si>
  <si>
    <t>市民局</t>
  </si>
  <si>
    <t>当初見積もり合わせの条件として、初年度の契約の相手方と次年度以降も継続して契約したもの。</t>
  </si>
  <si>
    <t>福岡市立千代人権の
まちづくり館への電力供給</t>
  </si>
  <si>
    <t>東部動物愛護管理センターへの電力供給</t>
  </si>
  <si>
    <t>イーレックス</t>
  </si>
  <si>
    <t>松濤園への電力供給</t>
  </si>
  <si>
    <t>見積り合わせ</t>
  </si>
  <si>
    <t>西部工場への電力供給</t>
  </si>
  <si>
    <t>中部中継所への電力供給</t>
  </si>
  <si>
    <t>緑のリサイクルセンターへの電力供給</t>
  </si>
  <si>
    <t>伏谷№１汚水調整槽への電力供給</t>
  </si>
  <si>
    <t>福岡市計量検査所への電力供給</t>
  </si>
  <si>
    <t>経済観光文化局</t>
  </si>
  <si>
    <t>エネサーブ</t>
  </si>
  <si>
    <t>福岡市埋蔵文化財センターへの電力供給</t>
  </si>
  <si>
    <t>イーレックス</t>
  </si>
  <si>
    <t>福岡市農村センターへの電力供給</t>
  </si>
  <si>
    <t>福岡市鮮魚長浜卸売場電力供給</t>
  </si>
  <si>
    <t>見積もりあわせ</t>
  </si>
  <si>
    <t>吉塚新川排水機場への電力供給</t>
  </si>
  <si>
    <t>エネサーブ</t>
  </si>
  <si>
    <t>上牟田川排水機場への電力供給</t>
  </si>
  <si>
    <t>綿打川排水機場への電力供給</t>
  </si>
  <si>
    <t>蒲田汚泥処理場施設への電力供給</t>
  </si>
  <si>
    <t>九電辞退</t>
  </si>
  <si>
    <t>福岡市松崎第２ポンプ場への電力供給</t>
  </si>
  <si>
    <t xml:space="preserve">見積もり合わせ </t>
  </si>
  <si>
    <t>福岡市坂本ポンプ場への電力供給</t>
  </si>
  <si>
    <t>福岡市堅粕第１ポンプ場への電力供給</t>
  </si>
  <si>
    <t>福岡市筥松第２ポンプ場への電力供給</t>
  </si>
  <si>
    <t>福岡市東浜第２ポンプ場への電力供給</t>
  </si>
  <si>
    <t>福岡市松崎第１ポンプ場への電力供給</t>
  </si>
  <si>
    <t>福岡市那珂ポンプ場への電力供給</t>
  </si>
  <si>
    <t>福岡市津屋ポンプ場への電力供給</t>
  </si>
  <si>
    <t>福岡市原田ポンプ場への電力供給</t>
  </si>
  <si>
    <t>福岡市堅粕第３ポンプ場への電力供給</t>
  </si>
  <si>
    <t>福岡市弓田第２ポンプ場への電力供給</t>
  </si>
  <si>
    <t>福岡市筥松第４ポンプ場への電力供給</t>
  </si>
  <si>
    <t>福岡市東浜第１ポンプ場への電力供給</t>
  </si>
  <si>
    <t>福岡市城浜ポンプ場への電力供給</t>
  </si>
  <si>
    <t>福岡市隅田ポンプ場への電力供給</t>
  </si>
  <si>
    <t>福岡市弓田第１ポンプ場への電力供給</t>
  </si>
  <si>
    <t>福岡市筥松第３ポンプ場への電力供給</t>
  </si>
  <si>
    <t>福岡市月隈ポンプ場への電力供給</t>
  </si>
  <si>
    <t>福岡市米田ポンプ場への電力供給</t>
  </si>
  <si>
    <t>福岡市田島ポンプ場への電力供給</t>
  </si>
  <si>
    <t>福岡市城西ポンプ場への電力供給</t>
  </si>
  <si>
    <t>見積もり合わせ</t>
  </si>
  <si>
    <t>福岡市梅光園ポンプ場への電力供給</t>
  </si>
  <si>
    <t>福岡市草ケ江ポンプ場への電力供給</t>
  </si>
  <si>
    <t>福岡市藤崎ポンプ場への電力供給</t>
  </si>
  <si>
    <t>福岡市高宮ポンプ場への電力供給</t>
  </si>
  <si>
    <t>福岡市鳥飼第２ポンプ場への電力供給</t>
  </si>
  <si>
    <t>福岡市菰川ポンプ場への電力供給</t>
  </si>
  <si>
    <t>福岡市警固ポンプ場への電力供給</t>
  </si>
  <si>
    <t>福岡市博多駅東ポンプ場への電力供給</t>
  </si>
  <si>
    <t>福岡市山王ポンプ所への電力供給</t>
  </si>
  <si>
    <t>福岡市山王雨水調整池への電力供給</t>
  </si>
  <si>
    <t>福岡市駅南ポンプ場への電力供給</t>
  </si>
  <si>
    <t>福岡市j城西第２ポンプ場への電力供給</t>
  </si>
  <si>
    <t>福岡市鳥飼ポンプ場への電力供給</t>
  </si>
  <si>
    <t>福岡市飛石町ポンプ場への電力供給</t>
  </si>
  <si>
    <t>福岡市野添ポンプ場への電力供給</t>
  </si>
  <si>
    <t>福岡市弁天町ポンプ場への電力供給</t>
  </si>
  <si>
    <t>福岡市姪浜ポンプ場への電力供給</t>
  </si>
  <si>
    <t>福岡市室見ポンプ場への電力供給</t>
  </si>
  <si>
    <t>福岡市原第１ポンプ場への電力供給</t>
  </si>
  <si>
    <t>福岡市原第２ポンプ場への電力供給</t>
  </si>
  <si>
    <t>福岡市奈多第一ポンプ場への電力供給</t>
  </si>
  <si>
    <t>道路下水道局</t>
  </si>
  <si>
    <t>福岡市塩浜ポンプ場への電力供給</t>
  </si>
  <si>
    <t>福岡市大岳ポンプ場への電力供給</t>
  </si>
  <si>
    <t>福岡市東区役所への電力供給</t>
  </si>
  <si>
    <t>東区</t>
  </si>
  <si>
    <t>福岡市博多区役所庁舎施設への電力供給</t>
  </si>
  <si>
    <t>博多区</t>
  </si>
  <si>
    <t>山王公園電力供給契約</t>
  </si>
  <si>
    <t>福岡市中央区役所交通局合同庁舎への電力供給</t>
  </si>
  <si>
    <t>中央区</t>
  </si>
  <si>
    <t>福岡市南区役所本館施設への電力供給</t>
  </si>
  <si>
    <t>南区総務課</t>
  </si>
  <si>
    <t>福岡市南区役所別館施設への電力供給</t>
  </si>
  <si>
    <t>福岡市南保健所への電力供給</t>
  </si>
  <si>
    <t>城南区役所・水道局合同庁舎施設への電力供給契約</t>
  </si>
  <si>
    <t>城南区</t>
  </si>
  <si>
    <t>福岡市西区役所施設への電力供給</t>
  </si>
  <si>
    <t>エネット</t>
  </si>
  <si>
    <t>消防学校への電力供給</t>
  </si>
  <si>
    <t>早良消防署への電力供給</t>
  </si>
  <si>
    <t>福岡市水道局西営業所庁舎電力供給</t>
  </si>
  <si>
    <t>福岡市立学校への電力供給契約</t>
  </si>
  <si>
    <t>エネット</t>
  </si>
  <si>
    <t>エネット</t>
  </si>
  <si>
    <t>福岡市発達教育センター庁舎への電力供給</t>
  </si>
  <si>
    <t>福岡市教育ｾﾝﾀｰへの電力供給</t>
  </si>
  <si>
    <t>立体車両野積場電力供給契約</t>
  </si>
  <si>
    <t>香椎パークポート内貿コンテナ上屋</t>
  </si>
  <si>
    <t>中央ふ頭クルーズターミナル</t>
  </si>
  <si>
    <t>港湾局東部建設事務所</t>
  </si>
  <si>
    <t>香椎振興整備事務所への電力供給</t>
  </si>
  <si>
    <t>住宅都市局</t>
  </si>
  <si>
    <t>伊都区画整理事務所への電力供給</t>
  </si>
  <si>
    <t>背振少年自然の家への電力供給</t>
  </si>
  <si>
    <t>こども未来局</t>
  </si>
  <si>
    <t>福岡市立少年科学文化会館電力供給</t>
  </si>
  <si>
    <t>こども未来局</t>
  </si>
  <si>
    <t>早良区役所本庁舎への電力供給</t>
  </si>
  <si>
    <t>早良区</t>
  </si>
  <si>
    <t>早良保健所施設への電力供給</t>
  </si>
  <si>
    <t>入部出張所施設への電力供給</t>
  </si>
  <si>
    <r>
      <t xml:space="preserve">金額（税抜き）
</t>
    </r>
    <r>
      <rPr>
        <sz val="11"/>
        <color indexed="10"/>
        <rFont val="ＭＳ Ｐゴシック"/>
        <family val="3"/>
      </rPr>
      <t>（千円未満切捨て）</t>
    </r>
  </si>
  <si>
    <t>小中学校で使用する電力の供給（その１）</t>
  </si>
  <si>
    <t>教育局</t>
  </si>
  <si>
    <t>日本ロジテック協同組合</t>
  </si>
  <si>
    <t>WTO（一般競争）</t>
  </si>
  <si>
    <t>小中学校で使用する電力の供給（その２）</t>
  </si>
  <si>
    <t>（株）エネット</t>
  </si>
  <si>
    <t>小中学校で使用する電力の供給（その３）</t>
  </si>
  <si>
    <t>小中学校で使用する電力の供給（その４）</t>
  </si>
  <si>
    <t>小中学校で使用する電力の供給（その５）</t>
  </si>
  <si>
    <t>公民館で使用する電力の供給</t>
  </si>
  <si>
    <t>本庁舎で使用する電力の供給</t>
  </si>
  <si>
    <t>南清掃工場で使用する電力の供給</t>
  </si>
  <si>
    <t>環境経済局</t>
  </si>
  <si>
    <t>南区合同庁舎他で使用する電力の供給</t>
  </si>
  <si>
    <t>南区役所</t>
  </si>
  <si>
    <t>北清掃工場で使用する電力の供給</t>
  </si>
  <si>
    <t>高知県庁西庁舎及び北庁舎で使用する電気</t>
  </si>
  <si>
    <t>四国電力（株）</t>
  </si>
  <si>
    <t>契約期間26.1.1～12.31</t>
  </si>
  <si>
    <t>女性相談支援センター</t>
  </si>
  <si>
    <t>文化生活部</t>
  </si>
  <si>
    <t>有限責任事業組合
よさこいメガソーラー</t>
  </si>
  <si>
    <t>単独随意契約</t>
  </si>
  <si>
    <t>－</t>
  </si>
  <si>
    <t>国の補助事業により太陽光発電施設を設置しており、設置事業者が１社しかなく、入札になじまないため。</t>
  </si>
  <si>
    <t>国の事業採択を受けた有限責任事業組合であるため。</t>
  </si>
  <si>
    <t>高知県</t>
  </si>
  <si>
    <t>岐阜市</t>
  </si>
  <si>
    <t>岐阜市役所南庁舎で使用する電気</t>
  </si>
  <si>
    <t>管財課</t>
  </si>
  <si>
    <t>株式会社エヌパワー</t>
  </si>
  <si>
    <t>一般競争入札</t>
  </si>
  <si>
    <t>岐阜競輪場で使用する電気の調達</t>
  </si>
  <si>
    <t>競輪事業課</t>
  </si>
  <si>
    <t>市立学校電力供給</t>
  </si>
  <si>
    <t>伊藤忠エネクス（株）</t>
  </si>
  <si>
    <t>業者指名による競争見積もり合わせ</t>
  </si>
  <si>
    <t>指名者８者中応札者６者</t>
  </si>
  <si>
    <t>参加意思無し</t>
  </si>
  <si>
    <t>本市の入札参加資格に登録している特定規模電気事業者は2者のみであり、この状態で入札をおこなっても競争性が発揮されない。そのため、本市の区域を電力供給対象とし、単独の企業で、平成24年度に高圧需要の実績がある事業者と一般電気事業者に入札参加意思を確認して、参加表明した者を対象として指名競争見積もり合わせを実施した。</t>
  </si>
  <si>
    <t>指名競争見積もり合わせにより決定した事業者であるため</t>
  </si>
  <si>
    <t>横須賀市</t>
  </si>
  <si>
    <t>熊本市本庁舎において使用する電気</t>
  </si>
  <si>
    <t>財政局管財課</t>
  </si>
  <si>
    <t>熊本市民病院において使用する電気</t>
  </si>
  <si>
    <t>熊本市民病院</t>
  </si>
  <si>
    <t>　←　H25.10.1～H26.9.30（長期継続契約）</t>
  </si>
  <si>
    <t>制限付一般競争入札</t>
  </si>
  <si>
    <t>ミツウロコグリーンエネルギー</t>
  </si>
  <si>
    <t>高知市清掃工場電力需給</t>
  </si>
  <si>
    <t>契約期間はH25.7～H26.6</t>
  </si>
  <si>
    <t>拓南中学校外２８校で使用する電力</t>
  </si>
  <si>
    <t>松山市</t>
  </si>
  <si>
    <t>本庁舎で使用する電気</t>
  </si>
  <si>
    <t>財政局財政部
庁舎管理課</t>
  </si>
  <si>
    <t>さいたま市食肉中央卸売市場で使用する電気</t>
  </si>
  <si>
    <t>経済局経済部</t>
  </si>
  <si>
    <t>さいたま市立木崎小学校外３９校で使用する電気</t>
  </si>
  <si>
    <t>さいたま市立原山小学校外１校で使用する電気</t>
  </si>
  <si>
    <t>さいたま市東部環境センターで使用する電気</t>
  </si>
  <si>
    <t>環境局
施設部</t>
  </si>
  <si>
    <t>㈱エネット</t>
  </si>
  <si>
    <t>さいたま市西部環境センターで使用する電気</t>
  </si>
  <si>
    <t>さいたま市クリーンセンター大崎で使用する電気</t>
  </si>
  <si>
    <t>さいたま市</t>
  </si>
  <si>
    <t>合同庁舎で使用する電気</t>
  </si>
  <si>
    <t>丸紅（株）電力調達プロジェクト部</t>
  </si>
  <si>
    <t>県庁舎で使用する電気</t>
  </si>
  <si>
    <t>長野県</t>
  </si>
  <si>
    <t>兵庫県本庁舎で使用する電気</t>
  </si>
  <si>
    <t>管財課</t>
  </si>
  <si>
    <t>関西電力㈱</t>
  </si>
  <si>
    <t>兵庫県下山手分室で使用する電気</t>
  </si>
  <si>
    <t>県立総合衛生学院で使用する電気</t>
  </si>
  <si>
    <t>健康福祉部</t>
  </si>
  <si>
    <t>エネサーブ（株）</t>
  </si>
  <si>
    <t>指名競争入札</t>
  </si>
  <si>
    <t>H.24.5.1～H.27.3.31までの契約</t>
  </si>
  <si>
    <t>神戸総合庁舎で使用する電気</t>
  </si>
  <si>
    <t>神戸県民センター</t>
  </si>
  <si>
    <t>西神戸庁舎で使用する電気</t>
  </si>
  <si>
    <t>伊丹庁舎電力調達</t>
  </si>
  <si>
    <t>阪神北</t>
  </si>
  <si>
    <t>伊藤忠エネクス(株)</t>
  </si>
  <si>
    <t>兵庫県姫路総合庁舎で使用する電気</t>
  </si>
  <si>
    <t>中播磨センター</t>
  </si>
  <si>
    <t>※契約期間は３年</t>
  </si>
  <si>
    <t>兵庫県龍野庁舎で使用する電気</t>
  </si>
  <si>
    <t>西播磨県民局</t>
  </si>
  <si>
    <t>兵庫県西播磨総合庁舎で使用する電気</t>
  </si>
  <si>
    <t>西播磨県民局</t>
  </si>
  <si>
    <t>（株）エネット</t>
  </si>
  <si>
    <t>船越トンネルで使用する電気</t>
  </si>
  <si>
    <t>但馬県民局</t>
  </si>
  <si>
    <t>エネサーブ（株）</t>
  </si>
  <si>
    <t>Ｈ24.4.1～Ｈ27.3.31までの契約</t>
  </si>
  <si>
    <t>篠山集合庁舎</t>
  </si>
  <si>
    <t>丹波県民局</t>
  </si>
  <si>
    <t>(株)エネサーブ</t>
  </si>
  <si>
    <t>猪名川広域水道事務所多田浄水場で使用する電気</t>
  </si>
  <si>
    <t>企業庁</t>
  </si>
  <si>
    <t>猪名川広域水道事務所向陽台中継ポンプ場で使用する電気</t>
  </si>
  <si>
    <t>北摂広域水道事務所三田浄水場で使用する電気</t>
  </si>
  <si>
    <t>東播磨利水事務所神出浄水場で使用する電気</t>
  </si>
  <si>
    <t>東播磨利水事務所五百蔵加圧ポンプ所で使用する電気</t>
  </si>
  <si>
    <t>東播磨利水事務所加古川工業用水道管理所で使用する電気</t>
  </si>
  <si>
    <t>㈱エネット</t>
  </si>
  <si>
    <t>姫路利水事務所船津浄水場で使用する電気</t>
  </si>
  <si>
    <t>姫路利水事務所別府加圧ポンプ所で使用する電気</t>
  </si>
  <si>
    <t>姫路利水事務所揖保川第２ポンプ場で使用する電気</t>
  </si>
  <si>
    <t>県立尼崎病院で使用する電気</t>
  </si>
  <si>
    <t>関西電力㈱</t>
  </si>
  <si>
    <t>県立塚口病院で使用する電気</t>
  </si>
  <si>
    <t>県立西宮病院で使用する電気</t>
  </si>
  <si>
    <t>県立加古川医療センターで使用する電気</t>
  </si>
  <si>
    <t>県立長田高等学校で使用する電気</t>
  </si>
  <si>
    <t>教育委員会事務局</t>
  </si>
  <si>
    <t>県立伊丹高校で使用する電気</t>
  </si>
  <si>
    <t>県立伊丹北高等学校で使用する電気</t>
  </si>
  <si>
    <t>県立宝塚北高校で使用する電気</t>
  </si>
  <si>
    <t>県立姫路飾西高等学校で使用する電気</t>
  </si>
  <si>
    <t>県立姫路工業高等学校で使用する電気</t>
  </si>
  <si>
    <t>県立阪神特別支援学校で使用する電気</t>
  </si>
  <si>
    <t>県立芦屋特別支援学校で使用する電気</t>
  </si>
  <si>
    <t>指名競争入札
不成立による随意契約</t>
  </si>
  <si>
    <t>辞退</t>
  </si>
  <si>
    <t>県立東はりま特別支援学校で使用する電気</t>
  </si>
  <si>
    <t>伊藤忠エネクス（株）</t>
  </si>
  <si>
    <t>考古博物館</t>
  </si>
  <si>
    <t>関西電力（株）姫路支店</t>
  </si>
  <si>
    <t>警察本部庁舎等で使用する電気</t>
  </si>
  <si>
    <t>（株）エネット</t>
  </si>
  <si>
    <t>姫路警察署庁舎で使用する電気</t>
  </si>
  <si>
    <t>柏原総合庁舎</t>
  </si>
  <si>
    <t>一者随契</t>
  </si>
  <si>
    <t>一般競争入札において、１者しか応札がなかったため</t>
  </si>
  <si>
    <t>H24年度から契約している業者であり、入札が不調であった場合、引き続き同じ業者と契約することができる旨管財課からの通知に明記してあったため。</t>
  </si>
  <si>
    <t>県立芦屋特別支援学校で使用する電気</t>
  </si>
  <si>
    <t>エネサーブ（株）</t>
  </si>
  <si>
    <t>一者随意契約</t>
  </si>
  <si>
    <t>入札不成立のため</t>
  </si>
  <si>
    <t>入札時応札したのがエネサーブのみだったため</t>
  </si>
  <si>
    <t>指名競争入札が不成立となり、緊急やむを得ず、他に見積者がなかったため</t>
  </si>
  <si>
    <t>現契約事業者であったため</t>
  </si>
  <si>
    <t>群馬県教育委員会事務局管理課</t>
  </si>
  <si>
    <t>群馬県立学校で使用する電気</t>
  </si>
  <si>
    <t>３者</t>
  </si>
  <si>
    <t>群馬県前橋合同庁舎ほか６庁舎及び群馬県立女子大学で使用する電気</t>
  </si>
  <si>
    <t>群馬県</t>
  </si>
  <si>
    <t>滋賀県庁舎で使用する電気</t>
  </si>
  <si>
    <t>滋賀県警察本部庁舎の電気調達</t>
  </si>
  <si>
    <t>関西電力株式会社滋賀支店</t>
  </si>
  <si>
    <t>平成２５年度久留米市庁舎電力需給</t>
  </si>
  <si>
    <t>都市建設部</t>
  </si>
  <si>
    <t>九州電力株式会社　　福岡お客様センター　久留米営業所</t>
  </si>
  <si>
    <t>余剰ガス有効利用処理</t>
  </si>
  <si>
    <t>上下水道部</t>
  </si>
  <si>
    <t>（株）荏原製作所</t>
  </si>
  <si>
    <t>特命随契</t>
  </si>
  <si>
    <t>-</t>
  </si>
  <si>
    <t>南部浄化センターで発生した余剰ガスを利用し発電する実証実験を行い、発電した電力を安価で購入するという契約であったため。</t>
  </si>
  <si>
    <t>栃木県本庁舎</t>
  </si>
  <si>
    <t>㈱丸紅</t>
  </si>
  <si>
    <t>栃木県地方合同庁舎</t>
  </si>
  <si>
    <t>㈱Ｆ-Power</t>
  </si>
  <si>
    <t>栃木県立宇都宮高等学校外69校で使用する電力供給契約</t>
  </si>
  <si>
    <t>栃木県教育委員会</t>
  </si>
  <si>
    <t>㈱エネット</t>
  </si>
  <si>
    <t>平成25年度日足トンネル電力受給契約</t>
  </si>
  <si>
    <t>㈱F-Power</t>
  </si>
  <si>
    <t>㈱F-Power</t>
  </si>
  <si>
    <t>栃木県警察本部庁舎で使用する電力</t>
  </si>
  <si>
    <t>(株)Ｆ－Ｐｏｗｅｒ</t>
  </si>
  <si>
    <t>栃木県運転免許センターで使用する電力</t>
  </si>
  <si>
    <t>栃木県立衛生福祉大学校で使用する電力の購入について</t>
  </si>
  <si>
    <t>とちぎ健康の森電力需給契約</t>
  </si>
  <si>
    <t>(株)F－Power</t>
  </si>
  <si>
    <t>産業技術センター支援技術センター等で使用する電力購入</t>
  </si>
  <si>
    <t>産業労働観光部</t>
  </si>
  <si>
    <t>伊藤忠エネックス(株)</t>
  </si>
  <si>
    <t>栃木県立がんセンターで使用する電力</t>
  </si>
  <si>
    <t>地方自治法施行令第167条の２第1項第8号</t>
  </si>
  <si>
    <t>4者（うち提出１者）</t>
  </si>
  <si>
    <t>見積提出があり、電力会社と比較した結果、価格が安価だったため。</t>
  </si>
  <si>
    <t>保健環境センター年間使用電気</t>
  </si>
  <si>
    <t>東京電力（株）</t>
  </si>
  <si>
    <t>地方自治法施行令第167条の２第1項第5号</t>
  </si>
  <si>
    <t>入札不調による</t>
  </si>
  <si>
    <t>緊急を要したため</t>
  </si>
  <si>
    <t>とちぎ産業創造プラザで使用する電力購入</t>
  </si>
  <si>
    <t>(株)F・パワー</t>
  </si>
  <si>
    <t>地方自治法施行令第167条の２第1項第8号</t>
  </si>
  <si>
    <t>応札者なし</t>
  </si>
  <si>
    <t>前年度契約者</t>
  </si>
  <si>
    <t>神戸市</t>
  </si>
  <si>
    <t>神戸市役所本庁舎電気調達</t>
  </si>
  <si>
    <t>行財政局</t>
  </si>
  <si>
    <t>神戸市産業振興局中央卸売市場東部市場電気調達</t>
  </si>
  <si>
    <t>産業振興局</t>
  </si>
  <si>
    <t>神戸市産業振興局中央卸売市場本場電気調達</t>
  </si>
  <si>
    <t>産業振興局</t>
  </si>
  <si>
    <t>(株)エネット</t>
  </si>
  <si>
    <t>神戸市産業振興局中央卸売市場西部市場で使用する電気</t>
  </si>
  <si>
    <t>神戸市建設局王子動物園電気調達</t>
  </si>
  <si>
    <t>関西電力（株）</t>
  </si>
  <si>
    <t>神戸市西部環境センター電気調達</t>
  </si>
  <si>
    <t>神戸市ポートアイランド環境センター電気調達</t>
  </si>
  <si>
    <t>伊藤忠エネクス㈱エネルギートレード事業本部</t>
  </si>
  <si>
    <t>神戸市建設局垂水処理場電気調達</t>
  </si>
  <si>
    <t>神戸市建設局玉津処理場電機調達</t>
  </si>
  <si>
    <t>みなと総局第4突堤電気調達</t>
  </si>
  <si>
    <t>みなと総局</t>
  </si>
  <si>
    <t>株式会社　エネット</t>
  </si>
  <si>
    <t>単価契約</t>
  </si>
  <si>
    <t>神崎川ポンプ場</t>
  </si>
  <si>
    <t>甲東ポンプ場</t>
  </si>
  <si>
    <t>千苅ポンプ場</t>
  </si>
  <si>
    <t>丸山ポンプ場電気調達</t>
  </si>
  <si>
    <t>布施畑ポンプ場電気調達</t>
  </si>
  <si>
    <t>奥畑ポンプ場電気調達</t>
  </si>
  <si>
    <t>名谷ポンプ場電気調達</t>
  </si>
  <si>
    <t>箕谷ポンプ場電気調達</t>
  </si>
  <si>
    <t>藤原ポンプ場電気調達</t>
  </si>
  <si>
    <t>神戸市東灘区総合庁舎電気調達</t>
  </si>
  <si>
    <t>東灘区</t>
  </si>
  <si>
    <t>神戸市長田区総合庁舎電気調達</t>
  </si>
  <si>
    <t>長田区</t>
  </si>
  <si>
    <t>神戸市東部環境センター電気調達</t>
  </si>
  <si>
    <t>(株)エネット</t>
  </si>
  <si>
    <t>神戸市環境局資源循環部西クリーンセンター電気調達</t>
  </si>
  <si>
    <t>伊藤忠エネクス(株)</t>
  </si>
  <si>
    <t>神戸市環境局布施畑環境センター破砕選別施設電気調達</t>
  </si>
  <si>
    <t>神戸市立工業高等専門学校電気調達</t>
  </si>
  <si>
    <t>工業高等専門学校</t>
  </si>
  <si>
    <t>六甲山高区ポンプ場電気調達</t>
  </si>
  <si>
    <t>見積合わせ</t>
  </si>
  <si>
    <t>当市の規定により入札対象外</t>
  </si>
  <si>
    <t>見積合わせの結果、最低見積額を提示した業者と契約</t>
  </si>
  <si>
    <t>逢山峡ポンプ場電気調達</t>
  </si>
  <si>
    <t>㈱エネット</t>
  </si>
  <si>
    <t>熊内ポンプ場電気調達</t>
  </si>
  <si>
    <t>天王谷ポンプ場電気調達</t>
  </si>
  <si>
    <t>板宿ポンプ場電気調達</t>
  </si>
  <si>
    <t>高取ポンプ場電気調達</t>
  </si>
  <si>
    <t>布引湧水ポンプ場電気調達</t>
  </si>
  <si>
    <t>狩場台ポンプ場電気調達</t>
  </si>
  <si>
    <t>寺谷ポンプ場電気調達</t>
  </si>
  <si>
    <t>鈴蘭台ポンプ場電気調達</t>
  </si>
  <si>
    <t>上ヶ原浄水場電気調達</t>
  </si>
  <si>
    <t>上ヶ原排水処理場電気調達</t>
  </si>
  <si>
    <t>神戸市立学校園電気調達（その１）</t>
  </si>
  <si>
    <t>当市の規定により入札対象外</t>
  </si>
  <si>
    <t>見積合わせの結果、最低見積額を提示した業者と契約</t>
  </si>
  <si>
    <t>神戸市立学校園電気調達（その2）</t>
  </si>
  <si>
    <t>神戸市立学校園電気調達（その3）</t>
  </si>
  <si>
    <t>神戸市立学校園電気調達（その4）</t>
  </si>
  <si>
    <t>神戸市立学校園電気調達（その5）</t>
  </si>
  <si>
    <t>神戸市立学校園電気調達（その6）</t>
  </si>
  <si>
    <t>神戸市立学校園電気調達（その7）</t>
  </si>
  <si>
    <t>神戸市立学校園電気調達（その8）</t>
  </si>
  <si>
    <t>神戸市立学校園電気調達（その9）</t>
  </si>
  <si>
    <t>神戸市立学校園電気調達（その10）</t>
  </si>
  <si>
    <t>神戸市立学校園電気調達（その11）</t>
  </si>
  <si>
    <t>京都府</t>
  </si>
  <si>
    <t>本庁舎電力需給契約</t>
  </si>
  <si>
    <t>関西電力</t>
  </si>
  <si>
    <t>ＷＴＯ一般競争入札</t>
  </si>
  <si>
    <t>向日町競輪場（場内系統）</t>
  </si>
  <si>
    <t>向日町競輪場（宿舎系統）</t>
  </si>
  <si>
    <t>府営水道事務所宇治浄水場</t>
  </si>
  <si>
    <t>文化環境部</t>
  </si>
  <si>
    <t>府営水道事務所木津浄水場</t>
  </si>
  <si>
    <t>府営水道事務所乙訓浄水場</t>
  </si>
  <si>
    <t>公営企業管理事務所</t>
  </si>
  <si>
    <t>その１ヶ月の最大需要電力と前11ヶ月の最大需要電力のうち、いずれか大きい値</t>
  </si>
  <si>
    <t>平成25年度桂川右岸流域下水道洛西浄化センター電力調達</t>
  </si>
  <si>
    <t>京都府庁西側施設電力契約</t>
  </si>
  <si>
    <t>高圧電力AS</t>
  </si>
  <si>
    <t>関西圏のPPSに電話したが、高圧には積極営業がない</t>
  </si>
  <si>
    <t>原契約の延長による</t>
  </si>
  <si>
    <t>同上　蓄熱特約</t>
  </si>
  <si>
    <t>蓄熱電力</t>
  </si>
  <si>
    <t>上記契約の付随割引契約</t>
  </si>
  <si>
    <t>都立一橋高等学校外１３か所で使用する電気の需給（複数単価契約）</t>
  </si>
  <si>
    <t>教育庁</t>
  </si>
  <si>
    <t>希望制指名競争入札</t>
  </si>
  <si>
    <t>東京都立足立東高等学校外１３か所で使用する電気の需給（複数単価契約）</t>
  </si>
  <si>
    <t>東京都立三田高等学校外１３か所で使用する電気の需給（複数単価契約）</t>
  </si>
  <si>
    <t>丸紅㈱</t>
  </si>
  <si>
    <t>東京都立城東高等学校外１２か所で使用する電気の需給（複数単価契約）</t>
  </si>
  <si>
    <t>㈱F-Power</t>
  </si>
  <si>
    <t>都立大崎高等学校外１４校で使用する電気の需給（複数単価契約）</t>
  </si>
  <si>
    <t>都立総合工科高等学校外１５校で使用する電気の需給（複数単価契約）</t>
  </si>
  <si>
    <t>都立戸山高等学校外１５校で使用する電気の需給（複数単価契約）</t>
  </si>
  <si>
    <t>都立豊島高等学校外１２校で使用する電気の需給（複数単価契約）</t>
  </si>
  <si>
    <t>都立南多摩高等学校外１４か所で使用する電気の需給（複数単価契約）</t>
  </si>
  <si>
    <t>都立八王子拓真高等学校外１６か所で使用する電気の需給（複数単価契約）</t>
  </si>
  <si>
    <t>都立東大和高等学校外１３か所で使用する電気の需給（複数単価契約）</t>
  </si>
  <si>
    <t>都立武蔵野北高等学校外１２か所で使用する電気の需給（複数単価契約）</t>
  </si>
  <si>
    <t>東京都立工芸高等学校外６か所で使用する電気の需給（複数単価契約）</t>
  </si>
  <si>
    <t>東京都立文京盲学校外２１か所で使用する電気の需給(複数単価契約)</t>
  </si>
  <si>
    <t>都立学校教育部</t>
  </si>
  <si>
    <t>東京都立中央ろう学校外１５校で使用する電気の需給(複数単価契約)</t>
  </si>
  <si>
    <t>ダイヤモンドパワー(株)</t>
  </si>
  <si>
    <t>東京都立小平特別支援学校外８か所で使用する電気の需給(複数単価契約)</t>
  </si>
  <si>
    <t>東京都立八王子盲学校外１２か所で使用する電気の需給(複数単価契約)</t>
  </si>
  <si>
    <t>東京都千代田都税事務所外１２か所で使用する電力の需給（単価契約）</t>
  </si>
  <si>
    <t>主税局総務部</t>
  </si>
  <si>
    <t>単価契約</t>
  </si>
  <si>
    <t>提示額</t>
  </si>
  <si>
    <t>都立多摩職業能力開発センターで使用する電気の需給（複数単価契約）</t>
  </si>
  <si>
    <t>産業労働局雇用就業部</t>
  </si>
  <si>
    <t>－</t>
  </si>
  <si>
    <t>東京都立中央・城北職業能力開発センター外９か所で使用する電気の需給（複数単価契約）</t>
  </si>
  <si>
    <t>ダイヤモンドパワー株式会社</t>
  </si>
  <si>
    <t>東京都水道局金町浄水場常用発電ＰＦＩモデル事業に係る電力及び蒸気供給</t>
  </si>
  <si>
    <t>金町浄水場エネルギーサービス株式会社</t>
  </si>
  <si>
    <t>ＰＦＩ事業</t>
  </si>
  <si>
    <t>朝霞浄水場・三園浄水場常用発電設備等整備事業に係る電力、蒸気及び次亜塩素酸ナトリウム買入れ並びに発生土売却契約</t>
  </si>
  <si>
    <t>朝霞・三園ユーティリティサービス株式会社</t>
  </si>
  <si>
    <t>東京都</t>
  </si>
  <si>
    <t>新潟市</t>
  </si>
  <si>
    <t>新潟市本庁舎電力供給</t>
  </si>
  <si>
    <t>東北電力㈱新潟営業所</t>
  </si>
  <si>
    <t>一般競争入札（WTO）</t>
  </si>
  <si>
    <t xml:space="preserve">（単価契約）電力の供給（水垂排水機場） </t>
  </si>
  <si>
    <t>環境政策局　適正処理施設部　施設管理課</t>
  </si>
  <si>
    <t>株式会社エネット</t>
  </si>
  <si>
    <t xml:space="preserve">一般競争入札 </t>
  </si>
  <si>
    <t>常時電力（25年4月）：141
常時電力（25年5月から26年3月まで）：160</t>
  </si>
  <si>
    <t xml:space="preserve">（単価契約）電力の供給（南部クリーンセンター）　について </t>
  </si>
  <si>
    <t xml:space="preserve">環境政策局　南部クリーンセンター　管理課 </t>
  </si>
  <si>
    <t>エネサーブ株式会社</t>
  </si>
  <si>
    <t>一般競争入札</t>
  </si>
  <si>
    <t>電力会社からの入札なし</t>
  </si>
  <si>
    <t>常時電力：1,500
自家発補給電力：3,000</t>
  </si>
  <si>
    <t>（単価契約）電力の供給（東北部クリーンセンター）</t>
  </si>
  <si>
    <t xml:space="preserve">環境政策局　東北部クリーンセンター </t>
  </si>
  <si>
    <t>常時電力：1,500
自家発補給電力：4,500</t>
  </si>
  <si>
    <t>（単価契約）電力の供給（北部クリーンセンター）</t>
  </si>
  <si>
    <t xml:space="preserve">環境政策局　北部クリーンセンター </t>
  </si>
  <si>
    <t>常時電力：2,000
自家発補給電力：2,000</t>
  </si>
  <si>
    <t xml:space="preserve">（単価契約）電力の供給（市庁舎（北庁舎，本庁舎）） </t>
  </si>
  <si>
    <t>行財政局　総務部　庁舎管理課</t>
  </si>
  <si>
    <t>（単価契約）電力の供給（美術館本館）</t>
  </si>
  <si>
    <t>文化市民局　美術館　総務課</t>
  </si>
  <si>
    <t xml:space="preserve">（単価契約）電力の供給（建設局洛南排水機場） </t>
  </si>
  <si>
    <r>
      <t>建設局　土木管理部　</t>
    </r>
    <r>
      <rPr>
        <sz val="11"/>
        <rFont val="ＭＳ Ｐゴシック"/>
        <family val="3"/>
      </rPr>
      <t>河川整備課</t>
    </r>
  </si>
  <si>
    <t>電力会社からの入札なし</t>
  </si>
  <si>
    <t>電力の供給（京都市北区役所・本庁舎）</t>
  </si>
  <si>
    <t>北区役所地域力推進室</t>
  </si>
  <si>
    <t>電力の供給（京都市左京区役所・本庁舎）</t>
  </si>
  <si>
    <t>左京区役所地域力推進室</t>
  </si>
  <si>
    <t>電力の供給（京都市中京区役所・本庁舎）</t>
  </si>
  <si>
    <t>中京区役所地域力推進室</t>
  </si>
  <si>
    <t>電力の供給（京都市東山区役所・北館）</t>
  </si>
  <si>
    <t>東山区役所地域力推進室</t>
  </si>
  <si>
    <t>電力の供給（京都市東山区役所・南館）</t>
  </si>
  <si>
    <t>電力の供給（京都市山科区役所・本庁舎）</t>
  </si>
  <si>
    <t>山科区役所地域力推進室</t>
  </si>
  <si>
    <t>株式会社エネット</t>
  </si>
  <si>
    <t>電力の供給（京都市下京区役所・本庁舎）</t>
  </si>
  <si>
    <t>下京区役所地域力推進室</t>
  </si>
  <si>
    <t>株式会社エネット</t>
  </si>
  <si>
    <t>電力の供給（京都市西京区役所・本庁舎）</t>
  </si>
  <si>
    <t>西京区役所地域力推進室</t>
  </si>
  <si>
    <t>電力の供給（京都市西京区役所洛西支所）</t>
  </si>
  <si>
    <t>洛西支所地域力推進室</t>
  </si>
  <si>
    <t>電力の供給（京都市伏見区役所・本庁舎）</t>
  </si>
  <si>
    <t>伏見区役所地域力推進室</t>
  </si>
  <si>
    <t>電力の供給（京都市伏見区役所深草支所）</t>
  </si>
  <si>
    <t>深草支所地域力推進室</t>
  </si>
  <si>
    <t>電力の供給（京都市伏見区役所醍醐支所）</t>
  </si>
  <si>
    <t>醍醐支所地域力推進室</t>
  </si>
  <si>
    <t xml:space="preserve">（単価契約）電力の供給（消防局本部庁舎） </t>
  </si>
  <si>
    <t xml:space="preserve">消防局　総務部　施設課 </t>
  </si>
  <si>
    <t>関西電力株式会社</t>
  </si>
  <si>
    <t xml:space="preserve">一般競争入札 </t>
  </si>
  <si>
    <t>(常時)1,100
(予備)1,100</t>
  </si>
  <si>
    <t>電力の供給(洛西中継ポンプ場）</t>
  </si>
  <si>
    <t>京都市上下水道局水道部配水課</t>
  </si>
  <si>
    <t>関西電力株式会社</t>
  </si>
  <si>
    <t>(常時）702
(予備）702</t>
  </si>
  <si>
    <t xml:space="preserve">（単価契約）電力の供給（京都市立総合支援学校 7校） </t>
  </si>
  <si>
    <t>教育委員会事務局　総務部　学校事務支援室</t>
  </si>
  <si>
    <t xml:space="preserve">（単価契約）電力の供給（京都市立高等学校 8校） </t>
  </si>
  <si>
    <t xml:space="preserve">（単価契約）電力の供給（京都市立中学校（伏見区 14校）） </t>
  </si>
  <si>
    <t xml:space="preserve">（単価契約）電力の供給（京都市立小学校（伏見区 34校）） </t>
  </si>
  <si>
    <t xml:space="preserve">（単価契約）電力の供給（京都市立小学校・中学校（西京区 26校）） </t>
  </si>
  <si>
    <t xml:space="preserve">（単価契約）電力の供給（京都市立小学校・中学校（右京区 31校）） </t>
  </si>
  <si>
    <t xml:space="preserve">（単価契約）電力の供給（京都市立小学校・中学校（山科区 19校）） </t>
  </si>
  <si>
    <t xml:space="preserve">（単価契約）電力の供給（京都市立小学校・中学校（左京区 24校）） </t>
  </si>
  <si>
    <t xml:space="preserve">（単価契約）電力の供給（京都市立小学校・中学校（南区 14校）） </t>
  </si>
  <si>
    <t xml:space="preserve">（単価契約）電力の供給（京都市立小学校・中学校（下京区・東山区 17校）） </t>
  </si>
  <si>
    <t xml:space="preserve">（単価契約）電力の供給（京都市立小学校・中学校（中京区 15校）） </t>
  </si>
  <si>
    <t xml:space="preserve">（単価契約）電力の供給（京都市立小学校・中学校（上京区 13校）） </t>
  </si>
  <si>
    <t xml:space="preserve">（単価契約）電力の供給（京都市立小学校・中学校（北区 19校）） </t>
  </si>
  <si>
    <t>（単価契約）電力の供給（京都市教育相談総合センター）</t>
  </si>
  <si>
    <t xml:space="preserve">教育委員会事務局　指導部　生徒指導課 </t>
  </si>
  <si>
    <t xml:space="preserve">（単価契約）電力の供給（京都市総合教育センター） </t>
  </si>
  <si>
    <t>教育委員会事務局　総合教育センター　研修課</t>
  </si>
  <si>
    <t xml:space="preserve">（単価契約）電力の供給（京都まなびの街生き方探究館） </t>
  </si>
  <si>
    <t xml:space="preserve">教育委員会事務局　京都まなびの街生き方探究館　企画推進室 </t>
  </si>
  <si>
    <t>エネサーブ株式会社</t>
  </si>
  <si>
    <t>（単価契約）電力の供給（京都市学校歴史博物館）</t>
  </si>
  <si>
    <t>教育委員会事務局　学校歴史博物館　事業課</t>
  </si>
  <si>
    <t>（単価契約）電力の供給（京都市青少年科学センター）</t>
  </si>
  <si>
    <t>教育委員会事務局　青少年科学センター　市民科学事業課</t>
  </si>
  <si>
    <t>環境</t>
  </si>
  <si>
    <t>電力の供給（北部クリーンセンター関連施設）</t>
  </si>
  <si>
    <t>環境政策局適正処理施設部施設管理課</t>
  </si>
  <si>
    <t>①H25/4/1～10/31
常時電力　239
予備電力　なし
②H25/11/1～H26/3/31
常時電力　250
予備電力　なし</t>
  </si>
  <si>
    <t>入札対象施設の要件非該当</t>
  </si>
  <si>
    <t>他業者と契約するために必要な電力のデータがそろっていない</t>
  </si>
  <si>
    <t>（単価契約）電力の供給（中央卸売市場第二市場）</t>
  </si>
  <si>
    <t>第二市場</t>
  </si>
  <si>
    <t>㈱エネット</t>
  </si>
  <si>
    <t>見積合せ</t>
  </si>
  <si>
    <t>安価なため</t>
  </si>
  <si>
    <t>京都市</t>
  </si>
  <si>
    <t>大分県</t>
  </si>
  <si>
    <t>大分県庁舎本館新館</t>
  </si>
  <si>
    <t>会計管理局用度管財課</t>
  </si>
  <si>
    <t>イーレックス（株）</t>
  </si>
  <si>
    <t>大分県庁舎別館</t>
  </si>
  <si>
    <t>北九州市本庁舎電力供給</t>
  </si>
  <si>
    <t>総務企画局庁舎管理課</t>
  </si>
  <si>
    <t>北九州市立文書館</t>
  </si>
  <si>
    <t>総務企画局文書館</t>
  </si>
  <si>
    <t>エネサーブ㈱</t>
  </si>
  <si>
    <t>北九州市立美術館</t>
  </si>
  <si>
    <t>市民文化スポーツ局美術館</t>
  </si>
  <si>
    <t>九州電力（株）</t>
  </si>
  <si>
    <t>北九州市立埋蔵文化財センター電力供給</t>
  </si>
  <si>
    <t>市民文化スポーツ局文化振興課</t>
  </si>
  <si>
    <t>九州電力株式会社</t>
  </si>
  <si>
    <t>北九州市立食肉センター電力供給</t>
  </si>
  <si>
    <t>保健福祉局</t>
  </si>
  <si>
    <t>貴船地域交流センター電力供給契約</t>
  </si>
  <si>
    <t>エネサーブ株式会社</t>
  </si>
  <si>
    <t>北方地域交流センター電力供給契約</t>
  </si>
  <si>
    <t>楠橋地域交流センター電力供給契約</t>
  </si>
  <si>
    <t>総合保健福祉センター</t>
  </si>
  <si>
    <t>児童文化科学館</t>
  </si>
  <si>
    <t>子ども家庭局</t>
  </si>
  <si>
    <t>こども文化会館</t>
  </si>
  <si>
    <t>新門司工場電力供給</t>
  </si>
  <si>
    <t xml:space="preserve">環境局 </t>
  </si>
  <si>
    <t>皇后崎工場電力供給</t>
  </si>
  <si>
    <t>中央卸売市場電力供給</t>
  </si>
  <si>
    <t>産業経済局中央卸売市場</t>
  </si>
  <si>
    <t>港湾空港局庁舎</t>
  </si>
  <si>
    <t>港湾空港局</t>
  </si>
  <si>
    <t>㈱エネット</t>
  </si>
  <si>
    <t>太刀浦重量物埠頭１</t>
  </si>
  <si>
    <t>太刀浦重量物埠頭２</t>
  </si>
  <si>
    <t>太刀浦６号上屋</t>
  </si>
  <si>
    <t>門司区役所庁舎電力供給業務</t>
  </si>
  <si>
    <t>門司区役所</t>
  </si>
  <si>
    <t>若松区役所</t>
  </si>
  <si>
    <t>島郷出張所</t>
  </si>
  <si>
    <t>高須市民センター</t>
  </si>
  <si>
    <t>八幡東区役所庁舎電力供給業務</t>
  </si>
  <si>
    <t>八幡東区役所総務企画課</t>
  </si>
  <si>
    <t>株式会社エネット</t>
  </si>
  <si>
    <t>八幡東区役所東別館電力供給契約</t>
  </si>
  <si>
    <t>八幡東区役所保健福祉課</t>
  </si>
  <si>
    <t>戸畑区役所庁舎電力供給契約</t>
  </si>
  <si>
    <t>戸畑区総務企画課</t>
  </si>
  <si>
    <t>生涯学習総合センター</t>
  </si>
  <si>
    <t>教育委員会生涯学習総合センター</t>
  </si>
  <si>
    <t>門司生涯学習センター</t>
  </si>
  <si>
    <t>小倉南生涯学習センター</t>
  </si>
  <si>
    <t>戸畑生涯学習センター</t>
  </si>
  <si>
    <t>穴生浄水場</t>
  </si>
  <si>
    <t>上下水道局水道部</t>
  </si>
  <si>
    <t>九州電力（株）</t>
  </si>
  <si>
    <t>本城浄水場</t>
  </si>
  <si>
    <t>伊佐座取水場</t>
  </si>
  <si>
    <t>垂水取水場</t>
  </si>
  <si>
    <t>堀越ポンプ場</t>
  </si>
  <si>
    <t>猪熊取水場</t>
  </si>
  <si>
    <t>原上用水ポンプ場</t>
  </si>
  <si>
    <t>ます渕発電所</t>
  </si>
  <si>
    <t>油木発電所</t>
  </si>
  <si>
    <t>竹馬川第２ポンプ場</t>
  </si>
  <si>
    <t>上下水道局施設課</t>
  </si>
  <si>
    <t>指名競争入札</t>
  </si>
  <si>
    <t>高須ポンプ場</t>
  </si>
  <si>
    <t>奥洞海ポンプ場</t>
  </si>
  <si>
    <t>竹馬川第５ポンプ場</t>
  </si>
  <si>
    <t>金山川ポンプ場</t>
  </si>
  <si>
    <t>竹馬川第４ポンプ場</t>
  </si>
  <si>
    <t>城野ポンプ場</t>
  </si>
  <si>
    <t>折尾ポンプ場</t>
  </si>
  <si>
    <t>曽根新田北ポンプ場</t>
  </si>
  <si>
    <t>大久保ポンプ場</t>
  </si>
  <si>
    <t>吉志ポンプ場</t>
  </si>
  <si>
    <t>白野江第２ポンプ場</t>
  </si>
  <si>
    <t>白野江ポンプ場</t>
  </si>
  <si>
    <t>南小倉ポンプ場</t>
  </si>
  <si>
    <t>片上ポンプ場</t>
  </si>
  <si>
    <t>藤ノ木ポンプ場</t>
  </si>
  <si>
    <t>戸畑ポンプ場</t>
  </si>
  <si>
    <t>本城ポンプ場</t>
  </si>
  <si>
    <t>中川通ポンプ場</t>
  </si>
  <si>
    <t>東中島ポンプ場</t>
  </si>
  <si>
    <t>門司港ポンプ場</t>
  </si>
  <si>
    <t>大手町ポンプ場</t>
  </si>
  <si>
    <t>則松ポンプ場</t>
  </si>
  <si>
    <t>九電</t>
  </si>
  <si>
    <t>浅野町ポンプ場</t>
  </si>
  <si>
    <t>神嶽ポンプ場</t>
  </si>
  <si>
    <t>港町ポンプ場</t>
  </si>
  <si>
    <t>楠橋ポンプ場</t>
  </si>
  <si>
    <t>払川ポンプ場</t>
  </si>
  <si>
    <t>藤田ポンプ場</t>
  </si>
  <si>
    <t>一般競争入札</t>
  </si>
  <si>
    <t>※電力会社入札辞退</t>
  </si>
  <si>
    <t>新町浄化センター</t>
  </si>
  <si>
    <t>曽根浄化センター</t>
  </si>
  <si>
    <t>北湊浄化センター</t>
  </si>
  <si>
    <t>上下水道局施設課</t>
  </si>
  <si>
    <t>日明浄化センター</t>
  </si>
  <si>
    <t>北九州市立八幡病院電力供給</t>
  </si>
  <si>
    <t>病院局八幡病院事務局管理課</t>
  </si>
  <si>
    <t>北九州市立医療センター電力供給</t>
  </si>
  <si>
    <t>病院局医療センター事務局管理課</t>
  </si>
  <si>
    <t>消防訓練研修センター電力供給契約</t>
  </si>
  <si>
    <t>小倉北区役所庁舎電力供給一式</t>
  </si>
  <si>
    <t>小倉北区役所総務企画課</t>
  </si>
  <si>
    <t>九州電力株式会社北九州お客様センター</t>
  </si>
  <si>
    <t>北九州市立徳力地域交流センター電力供給契約</t>
  </si>
  <si>
    <t>指名競争入札に付したが、入札辞退により参加者が１名となり入札を中止。</t>
  </si>
  <si>
    <t>供給可能な者が本業者1名となったため。</t>
  </si>
  <si>
    <t>ひびきコンテナターミナル</t>
  </si>
  <si>
    <t>㈱エネット</t>
  </si>
  <si>
    <t>-</t>
  </si>
  <si>
    <t>競争入札に付し、２回落札者がなかったため</t>
  </si>
  <si>
    <t>他に応じる業者がなかったため</t>
  </si>
  <si>
    <t>田野浦市民センター電力供給について</t>
  </si>
  <si>
    <t>門司区役所コミュニティ支援課</t>
  </si>
  <si>
    <t>他の業者が全て入札を辞退したため</t>
  </si>
  <si>
    <t>企救丘市民センター</t>
  </si>
  <si>
    <t>小倉南区役所</t>
  </si>
  <si>
    <t>株式会社エネット</t>
  </si>
  <si>
    <t>１社しか応札がなかったため</t>
  </si>
  <si>
    <t>１社しか参加しなかったため</t>
  </si>
  <si>
    <t>城野市民センター</t>
  </si>
  <si>
    <t>東谷市民センター・東谷出張所</t>
  </si>
  <si>
    <t>守恒市民センター</t>
  </si>
  <si>
    <t>貫市民センター</t>
  </si>
  <si>
    <t>規則で定める額の範囲内であるため</t>
  </si>
  <si>
    <t>枝光市民センター</t>
  </si>
  <si>
    <t>八幡東区コミュニティ支援課</t>
  </si>
  <si>
    <t>予定金額１６０万以下</t>
  </si>
  <si>
    <t>当初３社により指名競争入札も実施する予定であったが２社より辞退の申出があった。当社は２４年度の契約業者であるため今年度も安定的な電力供給が見込まれるため。</t>
  </si>
  <si>
    <t>枝光北市民センター</t>
  </si>
  <si>
    <t>当初３社により指名競争入札も実施する予定であったが２社より辞退の申出があった。当社は２５年度の契約業者であるため今年度も安定的な電力供給が見込まれるため。</t>
  </si>
  <si>
    <t>東田地区道路・公園関連施設</t>
  </si>
  <si>
    <t>八幡東区まちづくり整備課</t>
  </si>
  <si>
    <t>新日鐵住金（株）八幡製鐵所</t>
  </si>
  <si>
    <t>規制緩和による特定供給事業エリアのため</t>
  </si>
  <si>
    <t>公園(大池球場）電力供給契約</t>
  </si>
  <si>
    <t>八幡西区まちづくり整備課</t>
  </si>
  <si>
    <t>予定金額１６０万円以下のため</t>
  </si>
  <si>
    <t>提示額が最も安価であったため</t>
  </si>
  <si>
    <t>穴生市民センター電力供給契約</t>
  </si>
  <si>
    <t>八幡西区コミュニティ支援課</t>
  </si>
  <si>
    <t>3社による指名競争入札を予定していたが、2社辞退したため</t>
  </si>
  <si>
    <t>唯一の応札業者となったため</t>
  </si>
  <si>
    <t>折尾東市民センター電力供給契約</t>
  </si>
  <si>
    <t>香月市民センター電力供給契約</t>
  </si>
  <si>
    <t>黒崎市民センター電力供給契約</t>
  </si>
  <si>
    <t>木屋瀬市民センター電力供給契約</t>
  </si>
  <si>
    <t>則松市民センター電力供給契約</t>
  </si>
  <si>
    <t>光貞市民センター電力供給契約</t>
  </si>
  <si>
    <t>千代市民センター電力供給契約</t>
  </si>
  <si>
    <t>筒井市民センター電力供給契約</t>
  </si>
  <si>
    <t>中原市民センター電力供給契約</t>
  </si>
  <si>
    <t>コミュニティ支援課</t>
  </si>
  <si>
    <t>地方自治法施行令第１６７条の２に基づくもの</t>
  </si>
  <si>
    <t>他社辞退</t>
  </si>
  <si>
    <t>霧丘市民センター</t>
  </si>
  <si>
    <t>小倉北コミュ二ティ支援課</t>
  </si>
  <si>
    <t>50kw以上の電力により入札を行ったが不調となり、随意契約となったもの。</t>
  </si>
  <si>
    <t>南丘市民センター</t>
  </si>
  <si>
    <t>北九州市</t>
  </si>
  <si>
    <t>所属名</t>
  </si>
  <si>
    <t>福井県</t>
  </si>
  <si>
    <t>福井県庁舎、福井県議会議事堂および福井県警察本部庁舎で使用する電気</t>
  </si>
  <si>
    <t>北陸電力㈱</t>
  </si>
  <si>
    <t>※2年契約のため、2年分の金額を記載</t>
  </si>
  <si>
    <t>豊田市渡刈クリーンセンター</t>
  </si>
  <si>
    <t>環境部清掃施設課</t>
  </si>
  <si>
    <t>㈱エネット</t>
  </si>
  <si>
    <t>4（1社辞退）</t>
  </si>
  <si>
    <t>うちＰＰＳが
落札した額</t>
  </si>
  <si>
    <t>電力会社と
比較可能</t>
  </si>
  <si>
    <t>宮城県</t>
  </si>
  <si>
    <t>栃木県</t>
  </si>
  <si>
    <t>滋賀県</t>
  </si>
  <si>
    <t>大阪府</t>
  </si>
  <si>
    <t>兵庫県</t>
  </si>
  <si>
    <t>横浜市</t>
  </si>
  <si>
    <t>電力会社と
比較可能</t>
  </si>
  <si>
    <t>豊橋市</t>
  </si>
  <si>
    <t>豊橋市庁舎構内で使用する電気</t>
  </si>
  <si>
    <t>財務部財産管理課</t>
  </si>
  <si>
    <t>豊橋市立小中学校等構内で使用する電力</t>
  </si>
  <si>
    <t>教育部教育政策課</t>
  </si>
  <si>
    <t>豊橋競輪場電気需給</t>
  </si>
  <si>
    <t>産業部競輪事務所</t>
  </si>
  <si>
    <t>豊橋市保健所・保健センター及びこども発達センター構内で使用する電気</t>
  </si>
  <si>
    <t>健康部健康政策課</t>
  </si>
  <si>
    <t>株式会社エネット</t>
  </si>
  <si>
    <t>豊橋市資源化センター構内で使用する電気</t>
  </si>
  <si>
    <t>環境部施設課</t>
  </si>
  <si>
    <t>プラスチックリサイクルセンター構内で使用する電気</t>
  </si>
  <si>
    <t>豊橋市資源リサイクルセンター構内で使用する電気</t>
  </si>
  <si>
    <t>埼玉県</t>
  </si>
  <si>
    <t>埼玉県庁舎及びその敷地内で使用する電気</t>
  </si>
  <si>
    <t>管財課</t>
  </si>
  <si>
    <t>埼玉県川口地方庁舎ほか２３施設で使用する電気</t>
  </si>
  <si>
    <t>出光グリーンパワー㈱</t>
  </si>
  <si>
    <t>埼玉県立春日部高等学校ほか３２校で使用する電気</t>
  </si>
  <si>
    <t>教育局</t>
  </si>
  <si>
    <t>埼玉県立川越高等学校ほか３４校で使用する電気</t>
  </si>
  <si>
    <t>埼玉県立浦和高等学校ほか３２校で使用する電気</t>
  </si>
  <si>
    <t>埼玉県立熊谷高等学校ほか１８校で使用する電気</t>
  </si>
  <si>
    <t>埼玉県立川越特別支援学校ほか２５校で使用する電気</t>
  </si>
  <si>
    <t>電気購入
入札</t>
  </si>
  <si>
    <t>電気購入
随意契約</t>
  </si>
  <si>
    <t>静岡県立美術館</t>
  </si>
  <si>
    <t>島根県本庁舎で使用する電気供給</t>
  </si>
  <si>
    <t>総務部管財課</t>
  </si>
  <si>
    <t>中国電力株式会社</t>
  </si>
  <si>
    <t>島根県分庁舎で使用する電気供給</t>
  </si>
  <si>
    <t>島根県第二分庁舎で使用する電気供給</t>
  </si>
  <si>
    <t>島根県第三分庁舎で使用する電気供給</t>
  </si>
  <si>
    <t>島根県南庁舎で使用する電気供給</t>
  </si>
  <si>
    <t>島根県東庁舎で使用する電気供給</t>
  </si>
  <si>
    <t>※いずれも３年契約</t>
  </si>
  <si>
    <t>島根県</t>
  </si>
  <si>
    <t>電気購入
随意契約</t>
  </si>
  <si>
    <t>※集計困難のため、回答できません。</t>
  </si>
  <si>
    <t>予算・決算からの集計不能</t>
  </si>
  <si>
    <t>不明</t>
  </si>
  <si>
    <t>入札の際に地域独占10電力会社の入札合計⑥</t>
  </si>
  <si>
    <t>購入額に占める入札額の割合⑤/④</t>
  </si>
  <si>
    <t>入札のうち、ＰＰＳが落札した額⑬</t>
  </si>
  <si>
    <t>PPSとの随意契約額合計⑦</t>
  </si>
  <si>
    <t>PPS購入額（入札＋随意契約）⑬+⑦</t>
  </si>
  <si>
    <t>ＰＰＳから購入した割合（⑬+⑦）/④</t>
  </si>
  <si>
    <t>堺市</t>
  </si>
  <si>
    <t>低減率比較(比較可能なもの）
98.4%</t>
  </si>
  <si>
    <t>1年に補正</t>
  </si>
  <si>
    <t>低減率比較(比較可能なもの）
93.1%</t>
  </si>
  <si>
    <t>神奈川県</t>
  </si>
  <si>
    <t>静岡県</t>
  </si>
  <si>
    <t>仙台市</t>
  </si>
  <si>
    <t>さいたま市</t>
  </si>
  <si>
    <t>千葉市</t>
  </si>
  <si>
    <t>高崎市立中央小学校ほか全32校で使用する電気</t>
  </si>
  <si>
    <t>教育部教育総務課</t>
  </si>
  <si>
    <t>←18ヶ月分</t>
  </si>
  <si>
    <t>高崎市立倉渕小学校ほか全25校で使用する電気</t>
  </si>
  <si>
    <t>高崎市第一中学校ほか全30施設で使用する電気</t>
  </si>
  <si>
    <t>高崎市スポーツ施設全１５施設で使用する電気</t>
  </si>
  <si>
    <t>教育部スポーツ課</t>
  </si>
  <si>
    <t>１年に補正</t>
  </si>
  <si>
    <t>20政令市合計</t>
  </si>
  <si>
    <r>
      <t>4</t>
    </r>
    <r>
      <rPr>
        <sz val="11"/>
        <rFont val="ＭＳ Ｐゴシック"/>
        <family val="3"/>
      </rPr>
      <t>0</t>
    </r>
    <r>
      <rPr>
        <sz val="11"/>
        <rFont val="ＭＳ Ｐゴシック"/>
        <family val="3"/>
      </rPr>
      <t>中核市合計</t>
    </r>
  </si>
  <si>
    <t>北海道</t>
  </si>
  <si>
    <t>北海道庁本庁舎等電力需給契約</t>
  </si>
  <si>
    <t>北海道庁別館西棟庁舎電力需給契約</t>
  </si>
  <si>
    <t>山口県庁舎で使用する電気</t>
  </si>
  <si>
    <t>中国電力（株）</t>
  </si>
  <si>
    <t>3年契約（H25-27)、契約電力以外は36か月分</t>
  </si>
  <si>
    <t>山口県下関水産振興局及び下関漁港地方卸売市場で使用する電気</t>
  </si>
  <si>
    <t>農林水産部</t>
  </si>
  <si>
    <t>山口きらら博記念公園管理事務所で使用する電気</t>
  </si>
  <si>
    <t>土木建築部</t>
  </si>
  <si>
    <t>岩国総合庁舎で使用する電気</t>
  </si>
  <si>
    <t>3年契約（H23-25)、契約電力以外は36か月分</t>
  </si>
  <si>
    <t>山口県</t>
  </si>
  <si>
    <t>１年契約に補正</t>
  </si>
  <si>
    <t>福岡県</t>
  </si>
  <si>
    <t>福岡共同公文書館</t>
  </si>
  <si>
    <t>九州電力株式会社</t>
  </si>
  <si>
    <t>久留米県土整備事務所</t>
  </si>
  <si>
    <t>イーレックス株式会社</t>
  </si>
  <si>
    <t>田川県土整備事務所</t>
  </si>
  <si>
    <t>株式会社Ｆ－Ｐｏｗｅｒ</t>
  </si>
  <si>
    <t>内港北岸壁照明設備</t>
  </si>
  <si>
    <t>筑後農林事務所</t>
  </si>
  <si>
    <t>八女普及指導センター</t>
  </si>
  <si>
    <t>大牟田児童相談所</t>
  </si>
  <si>
    <t>福祉労働部</t>
  </si>
  <si>
    <t>久留米児童相談所</t>
  </si>
  <si>
    <t>田川児童相談所</t>
  </si>
  <si>
    <t>粕屋保健福祉事務所</t>
  </si>
  <si>
    <t>保健医療介護部</t>
  </si>
  <si>
    <t>福岡人材開発センター</t>
  </si>
  <si>
    <t>福岡県立美術館</t>
  </si>
  <si>
    <t>職員研修所</t>
  </si>
  <si>
    <t>伊良原ダム建設事務所</t>
  </si>
  <si>
    <t>苅田港務所</t>
  </si>
  <si>
    <t>新北連絡橋</t>
  </si>
  <si>
    <t>商工部</t>
  </si>
  <si>
    <t>工業技術センターインテリア研究所</t>
  </si>
  <si>
    <t>北九州西県税事務所</t>
  </si>
  <si>
    <t>総務部</t>
  </si>
  <si>
    <t>筑後県税事務所</t>
  </si>
  <si>
    <t>朝倉普及指導センター</t>
  </si>
  <si>
    <t>久留米普及指導センター</t>
  </si>
  <si>
    <t>飯塚普及指導センター</t>
  </si>
  <si>
    <t>筑後土地改良会館</t>
  </si>
  <si>
    <t>南筑後普及指導センター</t>
  </si>
  <si>
    <t>農業総合試験場筑後分場</t>
  </si>
  <si>
    <t>農業総合試験場八女分場</t>
  </si>
  <si>
    <t>北筑前普及指導センター</t>
  </si>
  <si>
    <t>福岡普及指導センター</t>
  </si>
  <si>
    <t>北部家畜保健衛生所庁舎</t>
  </si>
  <si>
    <t>宗像・遠賀保健福祉環境事務所遠賀分庁舎</t>
  </si>
  <si>
    <t>小竹高等技術専門校</t>
  </si>
  <si>
    <t>田川高等技術専門校</t>
  </si>
  <si>
    <t>添田人材開発センター</t>
  </si>
  <si>
    <t>北九州教育事務所</t>
  </si>
  <si>
    <t>北筑後教育事務所</t>
  </si>
  <si>
    <t>エネサーブ株式会社</t>
  </si>
  <si>
    <t>南筑後教育事務所</t>
  </si>
  <si>
    <t>筑豊教育事務所</t>
  </si>
  <si>
    <t>京築教育事務所</t>
  </si>
  <si>
    <t>ふれあいの家北九州</t>
  </si>
  <si>
    <t>ふれあいの家京築</t>
  </si>
  <si>
    <t>福岡県教育センター</t>
  </si>
  <si>
    <t>福岡県消防学校</t>
  </si>
  <si>
    <t>久留米高等技術専門校</t>
  </si>
  <si>
    <t>南畑ダム管理出張所</t>
  </si>
  <si>
    <t>山神・牛頸・北谷ダム管理出張所</t>
  </si>
  <si>
    <t>牛頸ダム管理所</t>
  </si>
  <si>
    <t>力丸・犬鳴ダム管理出張所</t>
  </si>
  <si>
    <t>日向神ダム管理出張所</t>
  </si>
  <si>
    <t>工業技術センター生物食品研究所</t>
  </si>
  <si>
    <t>森林林業技術センター</t>
  </si>
  <si>
    <t>水産海洋技術センター</t>
  </si>
  <si>
    <t>水産海洋技術センター有明海研究所</t>
  </si>
  <si>
    <t>水産海洋技術センター内水面研究所</t>
  </si>
  <si>
    <t>水産海洋技術センター豊前海研究所</t>
  </si>
  <si>
    <t>中央家畜保健衛生所</t>
  </si>
  <si>
    <t>農林業総合試験場（畜産棟）</t>
  </si>
  <si>
    <t>農業総合試験場果樹苗木分場</t>
  </si>
  <si>
    <t>農業総合試験場豊前分場</t>
  </si>
  <si>
    <t>粕屋新光園</t>
  </si>
  <si>
    <t>福岡学園</t>
  </si>
  <si>
    <t>英彦山青年の家</t>
  </si>
  <si>
    <t>ふれあいの家南筑後</t>
  </si>
  <si>
    <t>犬鳴ダム管理所</t>
  </si>
  <si>
    <t>犬鳴ダム乙野ポンプ場</t>
  </si>
  <si>
    <t>筑後いずみ園</t>
  </si>
  <si>
    <t>少年自然の家「玄海の家」</t>
  </si>
  <si>
    <t>ふれあいの家北筑後</t>
  </si>
  <si>
    <t>社会教育総合センター</t>
  </si>
  <si>
    <t>福岡児童相談所</t>
  </si>
  <si>
    <t>福岡障害者職業能力開発校</t>
  </si>
  <si>
    <t>福岡県立図書館</t>
  </si>
  <si>
    <t>油木ダム管理出張所</t>
  </si>
  <si>
    <t>陣屋ダム管理出張所</t>
  </si>
  <si>
    <t>鞍手浄水場</t>
  </si>
  <si>
    <t>ます渕ダム管理出張所</t>
  </si>
  <si>
    <t>御井旗崎雨水排水ポンプ場</t>
  </si>
  <si>
    <t>藤波ダム管理出張所</t>
  </si>
  <si>
    <t>瑞梅寺ダム管理出張所</t>
  </si>
  <si>
    <t>計量検定所</t>
  </si>
  <si>
    <t>企業局浄水場</t>
  </si>
  <si>
    <t>福智山ダム管理出張所</t>
  </si>
  <si>
    <t>猪野ダム管理所</t>
  </si>
  <si>
    <t>宮田浄水場</t>
  </si>
  <si>
    <t>企業局配水所</t>
  </si>
  <si>
    <t>豆津バイパス白山排水機場</t>
  </si>
  <si>
    <t>神田ポンプ場</t>
  </si>
  <si>
    <t>北谷ダム管理所</t>
  </si>
  <si>
    <t>鳴淵・猪野ダム管理出張所</t>
  </si>
  <si>
    <t>合所ダム管理出張所</t>
  </si>
  <si>
    <t>福岡県庁舎</t>
  </si>
  <si>
    <t>田川総合庁舎</t>
  </si>
  <si>
    <t>直方総合庁舎</t>
  </si>
  <si>
    <t>飯塚総合庁舎</t>
  </si>
  <si>
    <t>八女総合庁舎</t>
  </si>
  <si>
    <t>柳川総合庁舎</t>
  </si>
  <si>
    <t>小倉総合庁舎</t>
  </si>
  <si>
    <t>豊前総合庁舎</t>
  </si>
  <si>
    <t>八幡総合庁舎</t>
  </si>
  <si>
    <t>朝倉総合庁舎</t>
  </si>
  <si>
    <t>行橋総合庁舎</t>
  </si>
  <si>
    <t>筑紫総合庁舎</t>
  </si>
  <si>
    <t>福岡東総合庁舎</t>
  </si>
  <si>
    <t>福岡西総合庁舎</t>
  </si>
  <si>
    <t>糸島総合庁舎</t>
  </si>
  <si>
    <t>粕屋総合庁舎</t>
  </si>
  <si>
    <t>宗像総合庁舎</t>
  </si>
  <si>
    <t>大牟田総合庁舎</t>
  </si>
  <si>
    <t>久留米総合庁舎</t>
  </si>
  <si>
    <t>吉塚合同庁舎</t>
  </si>
  <si>
    <t>知事公舎</t>
  </si>
  <si>
    <t>福岡県立築上西高等学校外１６校電力供給</t>
  </si>
  <si>
    <t>株式会社Ｆ-Power</t>
  </si>
  <si>
    <t>福岡県立玄界高等学校外１５校電力供給</t>
  </si>
  <si>
    <t>福岡県立糸島高等学校外１５校電力供給</t>
  </si>
  <si>
    <t>福岡県立西田川高等学校外１８校電力供給</t>
  </si>
  <si>
    <t>福岡県立玄洋高等学校外１３校電力供給</t>
  </si>
  <si>
    <t>福岡県立行橋高等学校外１４校電力供給</t>
  </si>
  <si>
    <t>九州歴史資料館電力供給</t>
  </si>
  <si>
    <t>九州電力株式会社甘木営業所</t>
  </si>
  <si>
    <t>福岡県小倉北警察署庁舎電力供給</t>
  </si>
  <si>
    <t>小倉北警察署</t>
  </si>
  <si>
    <t>県庁舎本館で使用する電力</t>
  </si>
  <si>
    <t>総務部管財課</t>
  </si>
  <si>
    <t>県庁舎新別館で使用する電力</t>
  </si>
  <si>
    <t>長崎県</t>
  </si>
  <si>
    <t>山形県・神奈川県・愛知県・長野県・長崎県・大分県の入札落札額を引いたもの</t>
  </si>
  <si>
    <r>
      <t>低減率比較(比較可能なもの）
97.</t>
    </r>
    <r>
      <rPr>
        <sz val="11"/>
        <rFont val="ＭＳ Ｐゴシック"/>
        <family val="3"/>
      </rPr>
      <t>0</t>
    </r>
    <r>
      <rPr>
        <sz val="11"/>
        <rFont val="ＭＳ Ｐゴシック"/>
        <family val="3"/>
      </rPr>
      <t>%</t>
    </r>
  </si>
  <si>
    <r>
      <t>4</t>
    </r>
    <r>
      <rPr>
        <sz val="11"/>
        <rFont val="ＭＳ Ｐゴシック"/>
        <family val="3"/>
      </rPr>
      <t>4</t>
    </r>
    <r>
      <rPr>
        <sz val="11"/>
        <rFont val="ＭＳ Ｐゴシック"/>
        <family val="3"/>
      </rPr>
      <t>都道府県合計</t>
    </r>
  </si>
  <si>
    <t>電力（市役所庁舎）の購入</t>
  </si>
  <si>
    <t>総務管理課</t>
  </si>
  <si>
    <t>見積り合せ</t>
  </si>
  <si>
    <t>kwhあたりの単価契約のため</t>
  </si>
  <si>
    <t>見積り合せの結果による</t>
  </si>
  <si>
    <t>電力（穂谷川清掃工場）の購入</t>
  </si>
  <si>
    <t>穂谷川清掃工場</t>
  </si>
  <si>
    <t>電力（北部ポンプ場）の購入</t>
  </si>
  <si>
    <t>下水道施設維持課</t>
  </si>
  <si>
    <t>伊藤忠エネクス（株）</t>
  </si>
  <si>
    <t>電力（枚方市立小中学校）の購入</t>
  </si>
  <si>
    <t>教育総務課</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</si>
</sst>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0%"/>
    <numFmt numFmtId="181" formatCode="0_);[Red]\(0\)"/>
    <numFmt numFmtId="182" formatCode="0.00_);[Red]\(0.00\)"/>
    <numFmt numFmtId="183" formatCode="0.0_);[Red]\(0.0\)"/>
    <numFmt numFmtId="184" formatCode="0.0_ "/>
    <numFmt numFmtId="185" formatCode="#,##0_ "/>
    <numFmt numFmtId="186" formatCode="0_ "/>
    <numFmt numFmtId="187" formatCode="#,##0.000;[Red]\-#,##0.000"/>
    <numFmt numFmtId="188" formatCode="#,##0_);[Red]\(#,##0\)"/>
    <numFmt numFmtId="189" formatCode="#,##0.00_);[Red]\(#,##0.00\)"/>
    <numFmt numFmtId="190" formatCode="#,###&quot;者&quot;"/>
    <numFmt numFmtId="191" formatCode="#,##0_);\(#,##0\)"/>
    <numFmt numFmtId="192" formatCode="#,##0.000"/>
    <numFmt numFmtId="193" formatCode="#,##0.000_);[Red]\(#,##0.000\)"/>
    <numFmt numFmtId="194" formatCode="#,##0_ ;[Red]\-#,##0\ "/>
    <numFmt numFmtId="195" formatCode="m&quot;月&quot;d&quot;日&quot;;@"/>
  </numFmts>
  <fonts count="65">
    <font>
      <sz val="11"/>
      <name val="ＭＳ Ｐゴシック"/>
      <family val="3"/>
    </font>
    <font>
      <sz val="6"/>
      <name val="ＭＳ Ｐゴシック"/>
      <family val="3"/>
    </font>
    <font>
      <u val="single"/>
      <sz val="11"/>
      <color indexed="12"/>
      <name val="ＭＳ Ｐゴシック"/>
      <family val="3"/>
    </font>
    <font>
      <sz val="12"/>
      <name val="ＭＳ Ｐゴシック"/>
      <family val="3"/>
    </font>
    <font>
      <sz val="10"/>
      <name val="ＭＳ Ｐゴシック"/>
      <family val="3"/>
    </font>
    <font>
      <u val="single"/>
      <sz val="11"/>
      <color indexed="36"/>
      <name val="ＭＳ Ｐゴシック"/>
      <family val="3"/>
    </font>
    <font>
      <b/>
      <sz val="11"/>
      <name val="ＭＳ Ｐゴシック"/>
      <family val="3"/>
    </font>
    <font>
      <sz val="8"/>
      <name val="ＭＳ Ｐゴシック"/>
      <family val="3"/>
    </font>
    <font>
      <sz val="9"/>
      <name val="ＭＳ Ｐゴシック"/>
      <family val="3"/>
    </font>
    <font>
      <sz val="11"/>
      <color indexed="8"/>
      <name val="ＭＳ Ｐゴシック"/>
      <family val="3"/>
    </font>
    <font>
      <sz val="10.5"/>
      <name val="ＭＳ Ｐゴシック"/>
      <family val="3"/>
    </font>
    <font>
      <b/>
      <sz val="9"/>
      <name val="ＭＳ Ｐゴシック"/>
      <family val="3"/>
    </font>
    <font>
      <sz val="11"/>
      <name val="ＭＳ ゴシック"/>
      <family val="3"/>
    </font>
    <font>
      <sz val="11"/>
      <color indexed="8"/>
      <name val="ＭＳ ゴシック"/>
      <family val="3"/>
    </font>
    <font>
      <sz val="9"/>
      <name val="ＭＳ ゴシック"/>
      <family val="3"/>
    </font>
    <font>
      <sz val="10"/>
      <name val="ＭＳ ゴシック"/>
      <family val="3"/>
    </font>
    <font>
      <sz val="8"/>
      <color indexed="10"/>
      <name val="ＭＳ Ｐゴシック"/>
      <family val="3"/>
    </font>
    <font>
      <sz val="11"/>
      <color indexed="10"/>
      <name val="ＭＳ Ｐゴシック"/>
      <family val="3"/>
    </font>
    <font>
      <sz val="6"/>
      <name val="ＭＳ 明朝"/>
      <family val="1"/>
    </font>
    <font>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ゴシック"/>
      <family val="3"/>
    </font>
    <font>
      <sz val="10"/>
      <color indexed="8"/>
      <name val="ＭＳ ゴシック"/>
      <family val="3"/>
    </font>
    <font>
      <sz val="9"/>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1"/>
      <color rgb="FFFF0000"/>
      <name val="ＭＳ Ｐゴシック"/>
      <family val="3"/>
    </font>
    <font>
      <sz val="9"/>
      <color theme="1"/>
      <name val="ＭＳ ゴシック"/>
      <family val="3"/>
    </font>
    <font>
      <sz val="11"/>
      <color theme="1"/>
      <name val="ＭＳ ゴシック"/>
      <family val="3"/>
    </font>
    <font>
      <sz val="10"/>
      <color theme="1"/>
      <name val="ＭＳ ゴシック"/>
      <family val="3"/>
    </font>
    <font>
      <sz val="10"/>
      <color theme="1"/>
      <name val="Calibri"/>
      <family val="3"/>
    </font>
    <font>
      <sz val="9"/>
      <color theme="1"/>
      <name val="Calibri"/>
      <family val="3"/>
    </font>
    <font>
      <sz val="11"/>
      <name val="Calibri"/>
      <family val="3"/>
    </font>
    <font>
      <sz val="10.5"/>
      <name val="Cambria"/>
      <family val="3"/>
    </font>
    <font>
      <b/>
      <sz val="8"/>
      <name val="ＭＳ Ｐゴシック"/>
      <family val="2"/>
    </font>
  </fonts>
  <fills count="68">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2" tint="-0.09996999800205231"/>
        <bgColor indexed="64"/>
      </patternFill>
    </fill>
    <fill>
      <patternFill patternType="solid">
        <fgColor rgb="FFFFFF00"/>
        <bgColor indexed="64"/>
      </patternFill>
    </fill>
    <fill>
      <patternFill patternType="solid">
        <fgColor indexed="14"/>
        <bgColor indexed="64"/>
      </patternFill>
    </fill>
    <fill>
      <patternFill patternType="solid">
        <fgColor theme="0"/>
        <bgColor indexed="64"/>
      </patternFill>
    </fill>
    <fill>
      <patternFill patternType="solid">
        <fgColor rgb="FFFF33CC"/>
        <bgColor indexed="64"/>
      </patternFill>
    </fill>
    <fill>
      <patternFill patternType="solid">
        <fgColor indexed="65"/>
        <bgColor indexed="64"/>
      </patternFill>
    </fill>
    <fill>
      <patternFill patternType="solid">
        <fgColor indexed="40"/>
        <bgColor indexed="64"/>
      </patternFill>
    </fill>
    <fill>
      <patternFill patternType="solid">
        <fgColor rgb="FFFF0000"/>
        <bgColor indexed="64"/>
      </patternFill>
    </fill>
    <fill>
      <patternFill patternType="solid">
        <fgColor rgb="FFFFC000"/>
        <bgColor indexed="64"/>
      </patternFill>
    </fill>
    <fill>
      <patternFill patternType="solid">
        <fgColor rgb="FFFFFF99"/>
        <bgColor indexed="64"/>
      </patternFill>
    </fill>
    <fill>
      <patternFill patternType="solid">
        <fgColor rgb="FFFF99FF"/>
        <bgColor indexed="64"/>
      </patternFill>
    </fill>
    <fill>
      <patternFill patternType="solid">
        <fgColor indexed="13"/>
        <bgColor indexed="64"/>
      </patternFill>
    </fill>
  </fills>
  <borders count="123">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
      <left style="thin"/>
      <right>
        <color indexed="63"/>
      </right>
      <top>
        <color indexed="63"/>
      </top>
      <bottom style="thin"/>
    </border>
    <border>
      <left>
        <color indexed="63"/>
      </left>
      <right>
        <color indexed="63"/>
      </right>
      <top style="thin"/>
      <bottom style="thin"/>
    </border>
    <border>
      <left style="thin"/>
      <right style="thin"/>
      <top style="thin"/>
      <bottom>
        <color indexed="63"/>
      </bottom>
    </border>
    <border>
      <left style="medium"/>
      <right style="thin"/>
      <top style="thin"/>
      <bottom style="thin"/>
    </border>
    <border>
      <left style="double"/>
      <right style="medium"/>
      <top style="thin"/>
      <bottom style="thin"/>
    </border>
    <border>
      <left style="thin"/>
      <right style="thin"/>
      <top style="thin"/>
      <bottom style="medium"/>
    </border>
    <border>
      <left>
        <color indexed="63"/>
      </left>
      <right style="thin"/>
      <top style="thin"/>
      <bottom style="thin"/>
    </border>
    <border>
      <left style="thin"/>
      <right style="medium"/>
      <top style="thin"/>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medium"/>
      <right>
        <color indexed="63"/>
      </right>
      <top>
        <color indexed="63"/>
      </top>
      <bottom style="thin"/>
    </border>
    <border>
      <left style="medium"/>
      <right>
        <color indexed="63"/>
      </right>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style="medium"/>
      <bottom style="thin"/>
    </border>
    <border>
      <left style="medium"/>
      <right style="medium"/>
      <top style="thin"/>
      <bottom style="thin"/>
    </border>
    <border>
      <left style="double"/>
      <right style="medium"/>
      <top style="medium"/>
      <bottom style="thin"/>
    </border>
    <border>
      <left style="thin"/>
      <right>
        <color indexed="63"/>
      </right>
      <top style="thin"/>
      <bottom>
        <color indexed="63"/>
      </bottom>
    </border>
    <border>
      <left style="medium"/>
      <right style="thin"/>
      <top style="thin"/>
      <bottom>
        <color indexed="63"/>
      </bottom>
    </border>
    <border>
      <left style="double"/>
      <right style="medium"/>
      <top style="thin"/>
      <bottom>
        <color indexed="63"/>
      </bottom>
    </border>
    <border>
      <left style="thin"/>
      <right style="medium"/>
      <top style="thin"/>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medium"/>
      <top style="medium"/>
      <bottom style="thin"/>
    </border>
    <border>
      <left>
        <color indexed="63"/>
      </left>
      <right style="medium"/>
      <top style="thin"/>
      <bottom style="medium"/>
    </border>
    <border>
      <left style="thin"/>
      <right style="thin"/>
      <top>
        <color indexed="63"/>
      </top>
      <bottom style="thin"/>
    </border>
    <border>
      <left style="medium"/>
      <right>
        <color indexed="63"/>
      </right>
      <top style="thin"/>
      <bottom style="medium"/>
    </border>
    <border>
      <left>
        <color indexed="63"/>
      </left>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thin"/>
      <bottom>
        <color indexed="63"/>
      </bottom>
    </border>
    <border>
      <left style="medium"/>
      <right style="medium"/>
      <top style="thin"/>
      <bottom>
        <color indexed="63"/>
      </bottom>
    </border>
    <border>
      <left style="thin"/>
      <right style="thin"/>
      <top style="hair"/>
      <bottom style="hair"/>
    </border>
    <border>
      <left style="thin"/>
      <right>
        <color indexed="63"/>
      </right>
      <top>
        <color indexed="63"/>
      </top>
      <bottom>
        <color indexed="63"/>
      </bottom>
    </border>
    <border>
      <left style="thin"/>
      <right style="thin"/>
      <top style="double"/>
      <bottom style="thin"/>
    </border>
    <border>
      <left style="thin"/>
      <right style="thin"/>
      <top style="hair"/>
      <bottom>
        <color indexed="63"/>
      </bottom>
    </border>
    <border>
      <left style="thin"/>
      <right style="thin"/>
      <top style="thin"/>
      <bottom style="hair"/>
    </border>
    <border>
      <left>
        <color indexed="63"/>
      </left>
      <right style="thin"/>
      <top>
        <color indexed="63"/>
      </top>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color indexed="63"/>
      </left>
      <right>
        <color indexed="63"/>
      </right>
      <top style="thin"/>
      <bottom style="double"/>
    </border>
    <border>
      <left>
        <color indexed="63"/>
      </left>
      <right>
        <color indexed="63"/>
      </right>
      <top style="double"/>
      <bottom>
        <color indexed="63"/>
      </bottom>
    </border>
    <border>
      <left style="thin"/>
      <right style="thin"/>
      <top style="double"/>
      <bottom>
        <color indexed="63"/>
      </bottom>
    </border>
    <border>
      <left>
        <color indexed="63"/>
      </left>
      <right>
        <color indexed="63"/>
      </right>
      <top>
        <color indexed="63"/>
      </top>
      <bottom style="thin"/>
    </border>
    <border diagonalUp="1">
      <left style="thin"/>
      <right style="thin"/>
      <top style="thin"/>
      <bottom style="thin"/>
      <diagonal style="thin"/>
    </border>
    <border>
      <left>
        <color indexed="63"/>
      </left>
      <right style="thin"/>
      <top style="double"/>
      <bottom>
        <color indexed="63"/>
      </bottom>
    </border>
    <border>
      <left>
        <color indexed="63"/>
      </left>
      <right style="medium"/>
      <top style="double"/>
      <bottom style="medium"/>
    </border>
    <border>
      <left>
        <color indexed="63"/>
      </left>
      <right>
        <color indexed="63"/>
      </right>
      <top style="double"/>
      <bottom style="medium"/>
    </border>
    <border>
      <left style="thin"/>
      <right style="thin"/>
      <top style="double"/>
      <bottom style="medium"/>
    </border>
    <border>
      <left style="thin"/>
      <right style="medium"/>
      <top style="thin"/>
      <bottom style="hair"/>
    </border>
    <border>
      <left style="thin"/>
      <right>
        <color indexed="63"/>
      </right>
      <top style="thin"/>
      <bottom style="hair"/>
    </border>
    <border>
      <left>
        <color indexed="63"/>
      </left>
      <right style="thin"/>
      <top style="thin"/>
      <bottom style="hair"/>
    </border>
    <border>
      <left style="medium"/>
      <right>
        <color indexed="63"/>
      </right>
      <top style="thin"/>
      <bottom style="hair"/>
    </border>
    <border>
      <left style="thin"/>
      <right style="medium"/>
      <top style="double"/>
      <bottom style="medium"/>
    </border>
    <border>
      <left style="thin"/>
      <right style="medium"/>
      <top style="hair"/>
      <bottom>
        <color indexed="63"/>
      </bottom>
    </border>
    <border>
      <left style="thin"/>
      <right style="thin"/>
      <top style="hair"/>
      <bottom style="double"/>
    </border>
    <border>
      <left style="medium"/>
      <right style="thin"/>
      <top style="hair"/>
      <bottom>
        <color indexed="63"/>
      </bottom>
    </border>
    <border>
      <left style="thin"/>
      <right style="medium"/>
      <top style="hair"/>
      <bottom style="hair"/>
    </border>
    <border>
      <left style="medium"/>
      <right style="thin"/>
      <top style="hair"/>
      <bottom style="hair"/>
    </border>
    <border>
      <left style="medium"/>
      <right style="thin"/>
      <top style="thin"/>
      <bottom style="hair"/>
    </border>
    <border>
      <left style="thin"/>
      <right style="medium"/>
      <top style="medium"/>
      <bottom>
        <color indexed="63"/>
      </bottom>
    </border>
    <border>
      <left style="thin"/>
      <right style="thin"/>
      <top style="medium"/>
      <bottom>
        <color indexed="63"/>
      </bottom>
    </border>
    <border>
      <left style="medium"/>
      <right style="thin"/>
      <top style="medium"/>
      <bottom>
        <color indexed="63"/>
      </bottom>
    </border>
    <border>
      <left style="thin"/>
      <right>
        <color indexed="63"/>
      </right>
      <top>
        <color indexed="63"/>
      </top>
      <bottom style="medium"/>
    </border>
    <border>
      <left>
        <color indexed="63"/>
      </left>
      <right>
        <color indexed="63"/>
      </right>
      <top>
        <color indexed="63"/>
      </top>
      <bottom style="medium"/>
    </border>
    <border>
      <left style="thin"/>
      <right>
        <color indexed="63"/>
      </right>
      <top style="medium"/>
      <bottom style="thin"/>
    </border>
    <border>
      <left>
        <color indexed="63"/>
      </left>
      <right style="thin"/>
      <top style="medium"/>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thin"/>
      <top>
        <color indexed="63"/>
      </top>
      <bottom style="thin"/>
    </border>
    <border>
      <left style="thin"/>
      <right style="medium"/>
      <top>
        <color indexed="63"/>
      </top>
      <bottom style="thin"/>
    </border>
    <border>
      <left style="medium"/>
      <right>
        <color indexed="63"/>
      </right>
      <top>
        <color indexed="63"/>
      </top>
      <bottom style="medium"/>
    </border>
    <border>
      <left style="thin"/>
      <right style="thin"/>
      <top>
        <color indexed="63"/>
      </top>
      <bottom style="medium"/>
    </border>
    <border>
      <left style="thin"/>
      <right>
        <color indexed="63"/>
      </right>
      <top style="double"/>
      <bottom style="medium"/>
    </border>
    <border>
      <left>
        <color indexed="63"/>
      </left>
      <right style="medium"/>
      <top>
        <color indexed="63"/>
      </top>
      <bottom style="medium"/>
    </border>
    <border>
      <left style="thin"/>
      <right style="thin"/>
      <top style="hair"/>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color indexed="63"/>
      </right>
      <top style="hair"/>
      <bottom style="hair"/>
    </border>
    <border>
      <left style="medium"/>
      <right style="medium"/>
      <top style="thin"/>
      <bottom style="medium"/>
    </border>
    <border>
      <left style="medium"/>
      <right style="medium"/>
      <top>
        <color indexed="63"/>
      </top>
      <bottom style="thin"/>
    </border>
    <border>
      <left style="thin"/>
      <right style="double"/>
      <top style="thin"/>
      <bottom style="thin"/>
    </border>
    <border>
      <left style="thin"/>
      <right style="double"/>
      <top style="medium"/>
      <bottom style="thin"/>
    </border>
    <border>
      <left style="medium"/>
      <right style="thin"/>
      <top>
        <color indexed="63"/>
      </top>
      <bottom style="thin"/>
    </border>
    <border>
      <left style="thin"/>
      <right style="double"/>
      <top>
        <color indexed="63"/>
      </top>
      <bottom style="thin"/>
    </border>
    <border>
      <left style="thin"/>
      <right style="double"/>
      <top style="thin"/>
      <bottom style="medium"/>
    </border>
    <border>
      <left style="thin"/>
      <right>
        <color indexed="63"/>
      </right>
      <top style="thin"/>
      <bottom style="medium"/>
    </border>
    <border>
      <left style="medium"/>
      <right style="thin"/>
      <top>
        <color indexed="63"/>
      </top>
      <bottom>
        <color indexed="63"/>
      </bottom>
    </border>
    <border>
      <left>
        <color indexed="63"/>
      </left>
      <right style="double"/>
      <top>
        <color indexed="63"/>
      </top>
      <bottom>
        <color indexed="63"/>
      </bottom>
    </border>
    <border>
      <left>
        <color indexed="63"/>
      </left>
      <right style="double"/>
      <top style="medium"/>
      <bottom style="thin"/>
    </border>
    <border>
      <left>
        <color indexed="63"/>
      </left>
      <right style="double"/>
      <top>
        <color indexed="63"/>
      </top>
      <bottom style="thin"/>
    </border>
    <border>
      <left>
        <color indexed="63"/>
      </left>
      <right style="double"/>
      <top style="thin"/>
      <bottom style="thin"/>
    </border>
    <border>
      <left style="thin"/>
      <right style="thin"/>
      <top>
        <color indexed="63"/>
      </top>
      <bottom style="hair"/>
    </border>
    <border>
      <left style="medium"/>
      <right style="thin"/>
      <top style="double"/>
      <bottom style="medium"/>
    </border>
    <border>
      <left style="medium"/>
      <right>
        <color indexed="63"/>
      </right>
      <top style="double"/>
      <bottom style="medium"/>
    </border>
  </borders>
  <cellStyleXfs count="10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9" fillId="3" borderId="0" applyNumberFormat="0" applyBorder="0" applyAlignment="0" applyProtection="0"/>
    <xf numFmtId="0" fontId="38" fillId="4" borderId="0" applyNumberFormat="0" applyBorder="0" applyAlignment="0" applyProtection="0"/>
    <xf numFmtId="0" fontId="9" fillId="5" borderId="0" applyNumberFormat="0" applyBorder="0" applyAlignment="0" applyProtection="0"/>
    <xf numFmtId="0" fontId="38" fillId="6" borderId="0" applyNumberFormat="0" applyBorder="0" applyAlignment="0" applyProtection="0"/>
    <xf numFmtId="0" fontId="9" fillId="7" borderId="0" applyNumberFormat="0" applyBorder="0" applyAlignment="0" applyProtection="0"/>
    <xf numFmtId="0" fontId="38" fillId="8" borderId="0" applyNumberFormat="0" applyBorder="0" applyAlignment="0" applyProtection="0"/>
    <xf numFmtId="0" fontId="9" fillId="9" borderId="0" applyNumberFormat="0" applyBorder="0" applyAlignment="0" applyProtection="0"/>
    <xf numFmtId="0" fontId="38" fillId="10" borderId="0" applyNumberFormat="0" applyBorder="0" applyAlignment="0" applyProtection="0"/>
    <xf numFmtId="0" fontId="9" fillId="11" borderId="0" applyNumberFormat="0" applyBorder="0" applyAlignment="0" applyProtection="0"/>
    <xf numFmtId="0" fontId="38" fillId="12" borderId="0" applyNumberFormat="0" applyBorder="0" applyAlignment="0" applyProtection="0"/>
    <xf numFmtId="0" fontId="9" fillId="13" borderId="0" applyNumberFormat="0" applyBorder="0" applyAlignment="0" applyProtection="0"/>
    <xf numFmtId="0" fontId="38" fillId="14" borderId="0" applyNumberFormat="0" applyBorder="0" applyAlignment="0" applyProtection="0"/>
    <xf numFmtId="0" fontId="9" fillId="15" borderId="0" applyNumberFormat="0" applyBorder="0" applyAlignment="0" applyProtection="0"/>
    <xf numFmtId="0" fontId="38" fillId="16" borderId="0" applyNumberFormat="0" applyBorder="0" applyAlignment="0" applyProtection="0"/>
    <xf numFmtId="0" fontId="9" fillId="17" borderId="0" applyNumberFormat="0" applyBorder="0" applyAlignment="0" applyProtection="0"/>
    <xf numFmtId="0" fontId="38" fillId="18" borderId="0" applyNumberFormat="0" applyBorder="0" applyAlignment="0" applyProtection="0"/>
    <xf numFmtId="0" fontId="9" fillId="19" borderId="0" applyNumberFormat="0" applyBorder="0" applyAlignment="0" applyProtection="0"/>
    <xf numFmtId="0" fontId="38" fillId="20" borderId="0" applyNumberFormat="0" applyBorder="0" applyAlignment="0" applyProtection="0"/>
    <xf numFmtId="0" fontId="9" fillId="9" borderId="0" applyNumberFormat="0" applyBorder="0" applyAlignment="0" applyProtection="0"/>
    <xf numFmtId="0" fontId="38" fillId="21" borderId="0" applyNumberFormat="0" applyBorder="0" applyAlignment="0" applyProtection="0"/>
    <xf numFmtId="0" fontId="9" fillId="15" borderId="0" applyNumberFormat="0" applyBorder="0" applyAlignment="0" applyProtection="0"/>
    <xf numFmtId="0" fontId="38" fillId="22" borderId="0" applyNumberFormat="0" applyBorder="0" applyAlignment="0" applyProtection="0"/>
    <xf numFmtId="0" fontId="9" fillId="23" borderId="0" applyNumberFormat="0" applyBorder="0" applyAlignment="0" applyProtection="0"/>
    <xf numFmtId="0" fontId="39" fillId="24" borderId="0" applyNumberFormat="0" applyBorder="0" applyAlignment="0" applyProtection="0"/>
    <xf numFmtId="0" fontId="20" fillId="25" borderId="0" applyNumberFormat="0" applyBorder="0" applyAlignment="0" applyProtection="0"/>
    <xf numFmtId="0" fontId="39" fillId="26" borderId="0" applyNumberFormat="0" applyBorder="0" applyAlignment="0" applyProtection="0"/>
    <xf numFmtId="0" fontId="20" fillId="17" borderId="0" applyNumberFormat="0" applyBorder="0" applyAlignment="0" applyProtection="0"/>
    <xf numFmtId="0" fontId="39" fillId="27" borderId="0" applyNumberFormat="0" applyBorder="0" applyAlignment="0" applyProtection="0"/>
    <xf numFmtId="0" fontId="20" fillId="19" borderId="0" applyNumberFormat="0" applyBorder="0" applyAlignment="0" applyProtection="0"/>
    <xf numFmtId="0" fontId="39" fillId="28" borderId="0" applyNumberFormat="0" applyBorder="0" applyAlignment="0" applyProtection="0"/>
    <xf numFmtId="0" fontId="20" fillId="29" borderId="0" applyNumberFormat="0" applyBorder="0" applyAlignment="0" applyProtection="0"/>
    <xf numFmtId="0" fontId="39" fillId="30" borderId="0" applyNumberFormat="0" applyBorder="0" applyAlignment="0" applyProtection="0"/>
    <xf numFmtId="0" fontId="20" fillId="31" borderId="0" applyNumberFormat="0" applyBorder="0" applyAlignment="0" applyProtection="0"/>
    <xf numFmtId="0" fontId="39" fillId="32" borderId="0" applyNumberFormat="0" applyBorder="0" applyAlignment="0" applyProtection="0"/>
    <xf numFmtId="0" fontId="20" fillId="33" borderId="0" applyNumberFormat="0" applyBorder="0" applyAlignment="0" applyProtection="0"/>
    <xf numFmtId="0" fontId="39" fillId="34" borderId="0" applyNumberFormat="0" applyBorder="0" applyAlignment="0" applyProtection="0"/>
    <xf numFmtId="0" fontId="20" fillId="35" borderId="0" applyNumberFormat="0" applyBorder="0" applyAlignment="0" applyProtection="0"/>
    <xf numFmtId="0" fontId="39" fillId="36" borderId="0" applyNumberFormat="0" applyBorder="0" applyAlignment="0" applyProtection="0"/>
    <xf numFmtId="0" fontId="20" fillId="37" borderId="0" applyNumberFormat="0" applyBorder="0" applyAlignment="0" applyProtection="0"/>
    <xf numFmtId="0" fontId="39" fillId="38" borderId="0" applyNumberFormat="0" applyBorder="0" applyAlignment="0" applyProtection="0"/>
    <xf numFmtId="0" fontId="20" fillId="39" borderId="0" applyNumberFormat="0" applyBorder="0" applyAlignment="0" applyProtection="0"/>
    <xf numFmtId="0" fontId="39" fillId="40" borderId="0" applyNumberFormat="0" applyBorder="0" applyAlignment="0" applyProtection="0"/>
    <xf numFmtId="0" fontId="20" fillId="29" borderId="0" applyNumberFormat="0" applyBorder="0" applyAlignment="0" applyProtection="0"/>
    <xf numFmtId="0" fontId="39" fillId="41" borderId="0" applyNumberFormat="0" applyBorder="0" applyAlignment="0" applyProtection="0"/>
    <xf numFmtId="0" fontId="20" fillId="31" borderId="0" applyNumberFormat="0" applyBorder="0" applyAlignment="0" applyProtection="0"/>
    <xf numFmtId="0" fontId="39" fillId="42" borderId="0" applyNumberFormat="0" applyBorder="0" applyAlignment="0" applyProtection="0"/>
    <xf numFmtId="0" fontId="20" fillId="43" borderId="0" applyNumberFormat="0" applyBorder="0" applyAlignment="0" applyProtection="0"/>
    <xf numFmtId="0" fontId="40" fillId="0" borderId="0" applyNumberFormat="0" applyFill="0" applyBorder="0" applyAlignment="0" applyProtection="0"/>
    <xf numFmtId="0" fontId="21" fillId="0" borderId="0" applyNumberFormat="0" applyFill="0" applyBorder="0" applyAlignment="0" applyProtection="0"/>
    <xf numFmtId="0" fontId="41" fillId="44" borderId="1" applyNumberFormat="0" applyAlignment="0" applyProtection="0"/>
    <xf numFmtId="0" fontId="22" fillId="45" borderId="2" applyNumberFormat="0" applyAlignment="0" applyProtection="0"/>
    <xf numFmtId="0" fontId="42" fillId="46" borderId="0" applyNumberFormat="0" applyBorder="0" applyAlignment="0" applyProtection="0"/>
    <xf numFmtId="0" fontId="23" fillId="4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48" borderId="3" applyNumberFormat="0" applyFont="0" applyAlignment="0" applyProtection="0"/>
    <xf numFmtId="0" fontId="0" fillId="49" borderId="4" applyNumberFormat="0" applyFont="0" applyAlignment="0" applyProtection="0"/>
    <xf numFmtId="0" fontId="9" fillId="49" borderId="4" applyNumberFormat="0" applyFont="0" applyAlignment="0" applyProtection="0"/>
    <xf numFmtId="0" fontId="43" fillId="0" borderId="5" applyNumberFormat="0" applyFill="0" applyAlignment="0" applyProtection="0"/>
    <xf numFmtId="0" fontId="24" fillId="0" borderId="6" applyNumberFormat="0" applyFill="0" applyAlignment="0" applyProtection="0"/>
    <xf numFmtId="0" fontId="44" fillId="50" borderId="0" applyNumberFormat="0" applyBorder="0" applyAlignment="0" applyProtection="0"/>
    <xf numFmtId="0" fontId="25" fillId="5" borderId="0" applyNumberFormat="0" applyBorder="0" applyAlignment="0" applyProtection="0"/>
    <xf numFmtId="0" fontId="45" fillId="51" borderId="7" applyNumberFormat="0" applyAlignment="0" applyProtection="0"/>
    <xf numFmtId="0" fontId="26" fillId="52" borderId="8" applyNumberFormat="0" applyAlignment="0" applyProtection="0"/>
    <xf numFmtId="0" fontId="46" fillId="0" borderId="0" applyNumberFormat="0" applyFill="0" applyBorder="0" applyAlignment="0" applyProtection="0"/>
    <xf numFmtId="0" fontId="1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9" applyNumberFormat="0" applyFill="0" applyAlignment="0" applyProtection="0"/>
    <xf numFmtId="0" fontId="27" fillId="0" borderId="10" applyNumberFormat="0" applyFill="0" applyAlignment="0" applyProtection="0"/>
    <xf numFmtId="0" fontId="48" fillId="0" borderId="11" applyNumberFormat="0" applyFill="0" applyAlignment="0" applyProtection="0"/>
    <xf numFmtId="0" fontId="28" fillId="0" borderId="12" applyNumberFormat="0" applyFill="0" applyAlignment="0" applyProtection="0"/>
    <xf numFmtId="0" fontId="49" fillId="0" borderId="13" applyNumberFormat="0" applyFill="0" applyAlignment="0" applyProtection="0"/>
    <xf numFmtId="0" fontId="29" fillId="0" borderId="14" applyNumberFormat="0" applyFill="0" applyAlignment="0" applyProtection="0"/>
    <xf numFmtId="0" fontId="49" fillId="0" borderId="0" applyNumberFormat="0" applyFill="0" applyBorder="0" applyAlignment="0" applyProtection="0"/>
    <xf numFmtId="0" fontId="29" fillId="0" borderId="0" applyNumberFormat="0" applyFill="0" applyBorder="0" applyAlignment="0" applyProtection="0"/>
    <xf numFmtId="0" fontId="50" fillId="0" borderId="15" applyNumberFormat="0" applyFill="0" applyAlignment="0" applyProtection="0"/>
    <xf numFmtId="0" fontId="30" fillId="0" borderId="16" applyNumberFormat="0" applyFill="0" applyAlignment="0" applyProtection="0"/>
    <xf numFmtId="0" fontId="51" fillId="51" borderId="17" applyNumberFormat="0" applyAlignment="0" applyProtection="0"/>
    <xf numFmtId="0" fontId="31" fillId="52" borderId="18" applyNumberFormat="0" applyAlignment="0" applyProtection="0"/>
    <xf numFmtId="0" fontId="52" fillId="0" borderId="0" applyNumberFormat="0" applyFill="0" applyBorder="0" applyAlignment="0" applyProtection="0"/>
    <xf numFmtId="0" fontId="3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53" borderId="7" applyNumberFormat="0" applyAlignment="0" applyProtection="0"/>
    <xf numFmtId="0" fontId="33" fillId="13" borderId="8" applyNumberFormat="0" applyAlignment="0" applyProtection="0"/>
    <xf numFmtId="0" fontId="0" fillId="0" borderId="0">
      <alignment vertical="center"/>
      <protection/>
    </xf>
    <xf numFmtId="0" fontId="38" fillId="0" borderId="0">
      <alignment vertical="center"/>
      <protection/>
    </xf>
    <xf numFmtId="0" fontId="0" fillId="0" borderId="0">
      <alignment vertical="center"/>
      <protection/>
    </xf>
    <xf numFmtId="0" fontId="5" fillId="0" borderId="0" applyNumberFormat="0" applyFill="0" applyBorder="0" applyAlignment="0" applyProtection="0"/>
    <xf numFmtId="0" fontId="54" fillId="54" borderId="0" applyNumberFormat="0" applyBorder="0" applyAlignment="0" applyProtection="0"/>
    <xf numFmtId="0" fontId="34" fillId="7" borderId="0" applyNumberFormat="0" applyBorder="0" applyAlignment="0" applyProtection="0"/>
  </cellStyleXfs>
  <cellXfs count="1057">
    <xf numFmtId="0" fontId="0" fillId="0" borderId="0" xfId="0" applyAlignment="1">
      <alignment vertical="center"/>
    </xf>
    <xf numFmtId="0" fontId="0" fillId="0" borderId="0" xfId="0" applyAlignment="1">
      <alignment vertical="center" wrapText="1"/>
    </xf>
    <xf numFmtId="0" fontId="0" fillId="0" borderId="19" xfId="0" applyBorder="1" applyAlignment="1">
      <alignment vertical="center"/>
    </xf>
    <xf numFmtId="3" fontId="0" fillId="0" borderId="19" xfId="0" applyNumberFormat="1" applyBorder="1" applyAlignment="1">
      <alignment vertical="center" wrapText="1"/>
    </xf>
    <xf numFmtId="3" fontId="0" fillId="0" borderId="0" xfId="0" applyNumberFormat="1" applyAlignment="1">
      <alignment vertical="center"/>
    </xf>
    <xf numFmtId="180" fontId="0" fillId="0" borderId="0" xfId="69" applyNumberFormat="1" applyFont="1" applyAlignment="1">
      <alignment vertical="center"/>
    </xf>
    <xf numFmtId="180" fontId="0" fillId="0" borderId="19" xfId="69" applyNumberFormat="1" applyFont="1" applyBorder="1" applyAlignment="1">
      <alignment vertical="center"/>
    </xf>
    <xf numFmtId="38" fontId="0" fillId="0" borderId="0" xfId="83" applyFont="1" applyAlignment="1">
      <alignment vertical="center"/>
    </xf>
    <xf numFmtId="38" fontId="0" fillId="0" borderId="0" xfId="83" applyFont="1" applyAlignment="1">
      <alignment vertical="center" wrapText="1"/>
    </xf>
    <xf numFmtId="38" fontId="0" fillId="0" borderId="19" xfId="83" applyFont="1" applyBorder="1" applyAlignment="1">
      <alignment vertical="center"/>
    </xf>
    <xf numFmtId="38" fontId="0" fillId="0" borderId="19" xfId="83" applyFont="1" applyBorder="1" applyAlignment="1">
      <alignment vertical="center" wrapText="1"/>
    </xf>
    <xf numFmtId="0" fontId="0" fillId="0" borderId="20" xfId="0" applyFill="1" applyBorder="1" applyAlignment="1">
      <alignment vertical="center"/>
    </xf>
    <xf numFmtId="0" fontId="0" fillId="0" borderId="19" xfId="0" applyBorder="1" applyAlignment="1">
      <alignment vertical="center" wrapText="1"/>
    </xf>
    <xf numFmtId="38" fontId="0" fillId="0" borderId="21" xfId="83" applyFont="1" applyBorder="1" applyAlignment="1">
      <alignment vertical="center" wrapText="1"/>
    </xf>
    <xf numFmtId="0" fontId="0" fillId="0" borderId="0" xfId="0" applyFill="1" applyAlignment="1">
      <alignment vertical="center"/>
    </xf>
    <xf numFmtId="0" fontId="0" fillId="55" borderId="0" xfId="0" applyFill="1" applyAlignment="1">
      <alignment vertical="center"/>
    </xf>
    <xf numFmtId="38" fontId="0" fillId="47" borderId="0" xfId="83" applyFont="1" applyFill="1" applyAlignment="1">
      <alignment vertical="center" wrapText="1"/>
    </xf>
    <xf numFmtId="0" fontId="0" fillId="0" borderId="0" xfId="0" applyFill="1" applyBorder="1" applyAlignment="1">
      <alignment vertical="center"/>
    </xf>
    <xf numFmtId="181" fontId="3" fillId="0" borderId="22" xfId="0" applyNumberFormat="1" applyFont="1" applyFill="1" applyBorder="1" applyAlignment="1">
      <alignment horizontal="center" vertical="center" wrapText="1"/>
    </xf>
    <xf numFmtId="181" fontId="3" fillId="0" borderId="21" xfId="0" applyNumberFormat="1" applyFont="1" applyFill="1" applyBorder="1" applyAlignment="1">
      <alignment horizontal="center" vertical="center" wrapText="1"/>
    </xf>
    <xf numFmtId="181" fontId="4" fillId="0" borderId="21" xfId="0" applyNumberFormat="1" applyFont="1" applyFill="1" applyBorder="1" applyAlignment="1">
      <alignment horizontal="center" vertical="center" wrapText="1"/>
    </xf>
    <xf numFmtId="0" fontId="3" fillId="0" borderId="19" xfId="0" applyFont="1" applyFill="1" applyBorder="1" applyAlignment="1">
      <alignment horizontal="center" vertical="center" wrapText="1"/>
    </xf>
    <xf numFmtId="0" fontId="4" fillId="0" borderId="19" xfId="0" applyFont="1" applyFill="1" applyBorder="1" applyAlignment="1">
      <alignment horizontal="center" vertical="center" wrapText="1"/>
    </xf>
    <xf numFmtId="38" fontId="0" fillId="0" borderId="23" xfId="83" applyFont="1" applyBorder="1" applyAlignment="1">
      <alignment vertical="center"/>
    </xf>
    <xf numFmtId="38" fontId="0" fillId="0" borderId="23" xfId="83" applyFont="1" applyBorder="1" applyAlignment="1">
      <alignment vertical="center" wrapText="1"/>
    </xf>
    <xf numFmtId="0" fontId="0" fillId="0" borderId="23" xfId="0" applyBorder="1" applyAlignment="1">
      <alignment vertical="center" wrapText="1"/>
    </xf>
    <xf numFmtId="0" fontId="0" fillId="0" borderId="23" xfId="0" applyBorder="1" applyAlignment="1">
      <alignment vertical="center"/>
    </xf>
    <xf numFmtId="0" fontId="0" fillId="0" borderId="23" xfId="0" applyFill="1" applyBorder="1" applyAlignment="1">
      <alignment vertical="center" wrapText="1"/>
    </xf>
    <xf numFmtId="0" fontId="0" fillId="0" borderId="24" xfId="0" applyBorder="1" applyAlignment="1">
      <alignment vertical="center" wrapText="1"/>
    </xf>
    <xf numFmtId="49" fontId="0" fillId="0" borderId="0" xfId="0" applyNumberFormat="1" applyAlignment="1">
      <alignment vertical="center"/>
    </xf>
    <xf numFmtId="49" fontId="0" fillId="0" borderId="0" xfId="0" applyNumberFormat="1" applyAlignment="1">
      <alignment vertical="center" wrapText="1"/>
    </xf>
    <xf numFmtId="49" fontId="0" fillId="55" borderId="0" xfId="0" applyNumberFormat="1" applyFill="1" applyAlignment="1">
      <alignment horizontal="center" vertical="center"/>
    </xf>
    <xf numFmtId="0" fontId="0" fillId="0" borderId="21" xfId="0" applyBorder="1" applyAlignment="1">
      <alignment vertical="center" wrapText="1"/>
    </xf>
    <xf numFmtId="38" fontId="0" fillId="0" borderId="25" xfId="83" applyFont="1" applyBorder="1" applyAlignment="1">
      <alignment vertical="center"/>
    </xf>
    <xf numFmtId="38" fontId="0" fillId="47" borderId="26" xfId="83" applyFont="1" applyFill="1" applyBorder="1" applyAlignment="1">
      <alignment vertical="center" wrapText="1"/>
    </xf>
    <xf numFmtId="38" fontId="0" fillId="0" borderId="0" xfId="83" applyFont="1" applyBorder="1" applyAlignment="1">
      <alignment vertical="center"/>
    </xf>
    <xf numFmtId="38" fontId="0" fillId="0" borderId="0" xfId="83" applyFont="1" applyBorder="1" applyAlignment="1">
      <alignment vertical="center" wrapText="1"/>
    </xf>
    <xf numFmtId="38" fontId="0" fillId="0" borderId="27" xfId="83" applyFont="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38" fontId="0" fillId="0" borderId="25" xfId="83" applyFont="1" applyBorder="1" applyAlignment="1">
      <alignment vertical="center" wrapText="1"/>
    </xf>
    <xf numFmtId="38" fontId="0" fillId="0" borderId="29" xfId="83" applyFont="1" applyBorder="1" applyAlignment="1">
      <alignment vertical="center" wrapText="1"/>
    </xf>
    <xf numFmtId="38" fontId="0" fillId="0" borderId="30" xfId="83" applyFont="1" applyBorder="1" applyAlignment="1">
      <alignment vertical="center" wrapText="1"/>
    </xf>
    <xf numFmtId="0" fontId="0" fillId="0" borderId="28" xfId="0" applyFill="1" applyBorder="1" applyAlignment="1">
      <alignment vertical="center" wrapText="1"/>
    </xf>
    <xf numFmtId="0" fontId="0" fillId="0" borderId="25" xfId="0" applyBorder="1" applyAlignment="1">
      <alignment vertical="center" wrapText="1"/>
    </xf>
    <xf numFmtId="0" fontId="0" fillId="0" borderId="25" xfId="0" applyBorder="1" applyAlignment="1">
      <alignment vertical="center"/>
    </xf>
    <xf numFmtId="0" fontId="0" fillId="0" borderId="0" xfId="0" applyBorder="1" applyAlignment="1">
      <alignment vertical="center" wrapText="1"/>
    </xf>
    <xf numFmtId="3" fontId="0" fillId="0" borderId="21" xfId="0" applyNumberFormat="1" applyBorder="1" applyAlignment="1">
      <alignment vertical="center" wrapText="1"/>
    </xf>
    <xf numFmtId="0" fontId="0" fillId="13" borderId="0" xfId="0" applyFill="1" applyBorder="1" applyAlignment="1">
      <alignment horizontal="center" vertical="center"/>
    </xf>
    <xf numFmtId="38" fontId="0" fillId="0" borderId="31" xfId="83" applyFont="1" applyBorder="1" applyAlignment="1">
      <alignment vertical="center" wrapText="1"/>
    </xf>
    <xf numFmtId="38" fontId="0" fillId="0" borderId="32" xfId="83" applyFont="1" applyBorder="1" applyAlignment="1">
      <alignment vertical="center" wrapText="1"/>
    </xf>
    <xf numFmtId="0" fontId="2" fillId="0" borderId="21" xfId="71" applyBorder="1" applyAlignment="1" applyProtection="1">
      <alignment vertical="center" wrapText="1"/>
      <protection/>
    </xf>
    <xf numFmtId="38" fontId="0" fillId="0" borderId="33" xfId="83" applyFont="1" applyBorder="1" applyAlignment="1">
      <alignment vertical="center" wrapText="1"/>
    </xf>
    <xf numFmtId="0" fontId="0" fillId="0" borderId="0" xfId="0" applyBorder="1" applyAlignment="1">
      <alignment vertical="center"/>
    </xf>
    <xf numFmtId="38" fontId="0" fillId="47" borderId="23" xfId="83" applyFont="1" applyFill="1" applyBorder="1" applyAlignment="1">
      <alignment vertical="center" wrapText="1"/>
    </xf>
    <xf numFmtId="0" fontId="0" fillId="0" borderId="34" xfId="0" applyBorder="1" applyAlignment="1">
      <alignment vertical="center"/>
    </xf>
    <xf numFmtId="0" fontId="0" fillId="0" borderId="31" xfId="0" applyBorder="1" applyAlignment="1">
      <alignment vertical="center"/>
    </xf>
    <xf numFmtId="0" fontId="0" fillId="0" borderId="35" xfId="0" applyBorder="1" applyAlignment="1">
      <alignment vertical="center"/>
    </xf>
    <xf numFmtId="181" fontId="3" fillId="0" borderId="23" xfId="0" applyNumberFormat="1" applyFont="1" applyFill="1" applyBorder="1" applyAlignment="1">
      <alignment horizontal="center" vertical="center" wrapText="1"/>
    </xf>
    <xf numFmtId="38" fontId="0" fillId="0" borderId="36" xfId="83" applyFont="1" applyBorder="1" applyAlignment="1">
      <alignment vertical="center"/>
    </xf>
    <xf numFmtId="38" fontId="0" fillId="0" borderId="37" xfId="83" applyFont="1" applyBorder="1" applyAlignment="1">
      <alignment vertical="center"/>
    </xf>
    <xf numFmtId="38" fontId="0" fillId="0" borderId="37" xfId="83" applyFont="1" applyBorder="1" applyAlignment="1">
      <alignment vertical="center" wrapText="1"/>
    </xf>
    <xf numFmtId="38" fontId="0" fillId="0" borderId="38" xfId="83" applyFont="1" applyBorder="1" applyAlignment="1">
      <alignment vertical="center" wrapText="1"/>
    </xf>
    <xf numFmtId="0" fontId="0" fillId="0" borderId="36" xfId="0" applyBorder="1" applyAlignment="1">
      <alignment vertical="center"/>
    </xf>
    <xf numFmtId="0" fontId="0" fillId="0" borderId="37" xfId="0" applyBorder="1" applyAlignment="1">
      <alignment vertical="center" wrapText="1"/>
    </xf>
    <xf numFmtId="0" fontId="0" fillId="0" borderId="38" xfId="0" applyBorder="1" applyAlignment="1">
      <alignment vertical="center" wrapText="1"/>
    </xf>
    <xf numFmtId="0" fontId="0" fillId="0" borderId="29" xfId="0" applyBorder="1" applyAlignment="1">
      <alignment vertical="center" wrapText="1"/>
    </xf>
    <xf numFmtId="38" fontId="0" fillId="0" borderId="36" xfId="83" applyFont="1" applyBorder="1" applyAlignment="1">
      <alignment vertical="center" wrapText="1"/>
    </xf>
    <xf numFmtId="0" fontId="0" fillId="0" borderId="39" xfId="0" applyBorder="1" applyAlignment="1">
      <alignment vertical="center"/>
    </xf>
    <xf numFmtId="0" fontId="0" fillId="0" borderId="40" xfId="0" applyBorder="1" applyAlignment="1">
      <alignment vertical="center"/>
    </xf>
    <xf numFmtId="38" fontId="0" fillId="47" borderId="41" xfId="83" applyFont="1" applyFill="1" applyBorder="1" applyAlignment="1">
      <alignment vertical="center" wrapText="1"/>
    </xf>
    <xf numFmtId="0" fontId="3" fillId="0" borderId="24" xfId="0" applyFont="1" applyFill="1" applyBorder="1" applyAlignment="1">
      <alignment horizontal="center" vertical="center" wrapText="1"/>
    </xf>
    <xf numFmtId="0" fontId="0" fillId="0" borderId="42" xfId="0" applyBorder="1" applyAlignment="1">
      <alignment vertical="center" wrapText="1"/>
    </xf>
    <xf numFmtId="38" fontId="0" fillId="0" borderId="43" xfId="83" applyFont="1" applyBorder="1" applyAlignment="1">
      <alignment vertical="center"/>
    </xf>
    <xf numFmtId="38" fontId="0" fillId="0" borderId="24" xfId="83" applyFont="1" applyBorder="1" applyAlignment="1">
      <alignment vertical="center"/>
    </xf>
    <xf numFmtId="38" fontId="0" fillId="0" borderId="24" xfId="83" applyFont="1" applyBorder="1" applyAlignment="1">
      <alignment vertical="center" wrapText="1"/>
    </xf>
    <xf numFmtId="38" fontId="0" fillId="47" borderId="44" xfId="83" applyFont="1" applyFill="1" applyBorder="1" applyAlignment="1">
      <alignment vertical="center" wrapText="1"/>
    </xf>
    <xf numFmtId="38" fontId="0" fillId="0" borderId="45" xfId="83" applyFont="1" applyBorder="1" applyAlignment="1">
      <alignment vertical="center" wrapText="1"/>
    </xf>
    <xf numFmtId="0" fontId="0" fillId="0" borderId="43" xfId="0" applyBorder="1" applyAlignment="1">
      <alignment vertical="center"/>
    </xf>
    <xf numFmtId="38" fontId="0" fillId="0" borderId="43" xfId="83" applyFont="1" applyBorder="1" applyAlignment="1">
      <alignment vertical="center" wrapText="1"/>
    </xf>
    <xf numFmtId="0" fontId="0" fillId="0" borderId="46" xfId="0" applyBorder="1" applyAlignment="1">
      <alignment vertical="center"/>
    </xf>
    <xf numFmtId="38" fontId="0" fillId="47" borderId="0" xfId="83" applyFont="1" applyFill="1" applyBorder="1" applyAlignment="1">
      <alignment vertical="center" wrapText="1"/>
    </xf>
    <xf numFmtId="38" fontId="0" fillId="47" borderId="19" xfId="83" applyFont="1" applyFill="1" applyBorder="1" applyAlignment="1">
      <alignment vertical="center" wrapText="1"/>
    </xf>
    <xf numFmtId="3" fontId="0" fillId="0" borderId="19" xfId="0" applyNumberFormat="1" applyBorder="1" applyAlignment="1">
      <alignment vertical="center"/>
    </xf>
    <xf numFmtId="38" fontId="0" fillId="0" borderId="47" xfId="83" applyFont="1" applyBorder="1" applyAlignment="1">
      <alignment vertical="center" wrapText="1"/>
    </xf>
    <xf numFmtId="38" fontId="0" fillId="0" borderId="48" xfId="83" applyFont="1" applyBorder="1" applyAlignment="1">
      <alignment vertical="center" wrapText="1"/>
    </xf>
    <xf numFmtId="38" fontId="0" fillId="0" borderId="49" xfId="83" applyFont="1" applyBorder="1" applyAlignment="1">
      <alignment vertical="center" wrapText="1"/>
    </xf>
    <xf numFmtId="0" fontId="0" fillId="0" borderId="50" xfId="0" applyBorder="1" applyAlignment="1">
      <alignment vertical="center"/>
    </xf>
    <xf numFmtId="38" fontId="0" fillId="0" borderId="51" xfId="83" applyFont="1" applyBorder="1" applyAlignment="1">
      <alignment vertical="center" wrapText="1"/>
    </xf>
    <xf numFmtId="38" fontId="0" fillId="0" borderId="52" xfId="83" applyFont="1" applyBorder="1" applyAlignment="1">
      <alignment vertical="center" wrapText="1"/>
    </xf>
    <xf numFmtId="38" fontId="0" fillId="0" borderId="53" xfId="83" applyFont="1" applyBorder="1" applyAlignment="1">
      <alignment vertical="center" wrapText="1"/>
    </xf>
    <xf numFmtId="38" fontId="0" fillId="0" borderId="54" xfId="83" applyFont="1" applyBorder="1" applyAlignment="1">
      <alignment vertical="center" wrapText="1"/>
    </xf>
    <xf numFmtId="38" fontId="0" fillId="0" borderId="42" xfId="83" applyFont="1" applyBorder="1" applyAlignment="1">
      <alignment vertical="center" wrapText="1"/>
    </xf>
    <xf numFmtId="38" fontId="0" fillId="0" borderId="35" xfId="83" applyFont="1" applyBorder="1" applyAlignment="1">
      <alignment vertical="center" wrapText="1"/>
    </xf>
    <xf numFmtId="38" fontId="0" fillId="0" borderId="55" xfId="83" applyFont="1" applyBorder="1" applyAlignment="1">
      <alignment vertical="center" wrapText="1"/>
    </xf>
    <xf numFmtId="0" fontId="0" fillId="0" borderId="45" xfId="0" applyBorder="1" applyAlignment="1">
      <alignment vertical="center" wrapText="1"/>
    </xf>
    <xf numFmtId="0" fontId="0" fillId="0" borderId="56" xfId="0" applyBorder="1" applyAlignment="1">
      <alignment vertical="center"/>
    </xf>
    <xf numFmtId="0" fontId="4" fillId="0" borderId="19" xfId="0" applyFont="1" applyBorder="1" applyAlignment="1">
      <alignment horizontal="center" vertical="center"/>
    </xf>
    <xf numFmtId="0" fontId="4" fillId="0" borderId="19" xfId="0" applyFont="1" applyBorder="1" applyAlignment="1">
      <alignment horizontal="center" vertical="center" wrapText="1"/>
    </xf>
    <xf numFmtId="0" fontId="0" fillId="0" borderId="24" xfId="0" applyBorder="1" applyAlignment="1">
      <alignment vertical="center"/>
    </xf>
    <xf numFmtId="0" fontId="0" fillId="0" borderId="24" xfId="0" applyFill="1" applyBorder="1" applyAlignment="1">
      <alignment vertical="center"/>
    </xf>
    <xf numFmtId="3" fontId="0" fillId="0" borderId="24" xfId="0" applyNumberFormat="1" applyBorder="1" applyAlignment="1">
      <alignment vertical="center" wrapText="1"/>
    </xf>
    <xf numFmtId="180" fontId="0" fillId="0" borderId="24" xfId="69" applyNumberFormat="1" applyFont="1" applyBorder="1" applyAlignment="1">
      <alignment vertical="center"/>
    </xf>
    <xf numFmtId="0" fontId="0" fillId="0" borderId="50" xfId="0" applyFill="1" applyBorder="1" applyAlignment="1">
      <alignment vertical="center"/>
    </xf>
    <xf numFmtId="3" fontId="0" fillId="0" borderId="50" xfId="0" applyNumberFormat="1" applyBorder="1" applyAlignment="1">
      <alignment vertical="center"/>
    </xf>
    <xf numFmtId="0" fontId="0" fillId="0" borderId="50" xfId="0" applyBorder="1" applyAlignment="1">
      <alignment vertical="center" wrapText="1"/>
    </xf>
    <xf numFmtId="0" fontId="0" fillId="0" borderId="57" xfId="0" applyBorder="1" applyAlignment="1">
      <alignment vertical="center"/>
    </xf>
    <xf numFmtId="0" fontId="0" fillId="0" borderId="57" xfId="0" applyFill="1" applyBorder="1" applyAlignment="1">
      <alignment vertical="center"/>
    </xf>
    <xf numFmtId="3" fontId="0" fillId="0" borderId="57" xfId="0" applyNumberFormat="1" applyBorder="1" applyAlignment="1">
      <alignment vertical="center"/>
    </xf>
    <xf numFmtId="180" fontId="0" fillId="0" borderId="57" xfId="69" applyNumberFormat="1" applyFont="1" applyBorder="1" applyAlignment="1">
      <alignment vertical="center"/>
    </xf>
    <xf numFmtId="0" fontId="0" fillId="0" borderId="57" xfId="0" applyBorder="1" applyAlignment="1">
      <alignment vertical="center" wrapText="1"/>
    </xf>
    <xf numFmtId="3" fontId="0" fillId="0" borderId="57" xfId="0" applyNumberFormat="1" applyBorder="1" applyAlignment="1">
      <alignment vertical="center" wrapText="1"/>
    </xf>
    <xf numFmtId="3" fontId="0" fillId="0" borderId="57" xfId="0" applyNumberFormat="1" applyFill="1" applyBorder="1" applyAlignment="1">
      <alignment vertical="center"/>
    </xf>
    <xf numFmtId="180" fontId="0" fillId="0" borderId="57" xfId="69" applyNumberFormat="1" applyFont="1" applyFill="1" applyBorder="1" applyAlignment="1">
      <alignment vertical="center"/>
    </xf>
    <xf numFmtId="0" fontId="0" fillId="0" borderId="57" xfId="0" applyFill="1" applyBorder="1" applyAlignment="1">
      <alignment vertical="center" wrapText="1"/>
    </xf>
    <xf numFmtId="0" fontId="0" fillId="0" borderId="0" xfId="0" applyAlignment="1">
      <alignment horizontal="right" vertical="center"/>
    </xf>
    <xf numFmtId="0" fontId="6" fillId="0" borderId="19" xfId="0" applyFont="1" applyBorder="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20" xfId="0" applyBorder="1" applyAlignment="1">
      <alignment vertical="center"/>
    </xf>
    <xf numFmtId="3" fontId="0" fillId="0" borderId="20" xfId="0" applyNumberFormat="1" applyBorder="1" applyAlignment="1">
      <alignment vertical="center"/>
    </xf>
    <xf numFmtId="180" fontId="0" fillId="0" borderId="20" xfId="69" applyNumberFormat="1" applyFont="1" applyFill="1" applyBorder="1" applyAlignment="1">
      <alignment vertical="center"/>
    </xf>
    <xf numFmtId="0" fontId="0" fillId="0" borderId="20" xfId="0" applyBorder="1" applyAlignment="1">
      <alignment vertical="center" wrapText="1"/>
    </xf>
    <xf numFmtId="3" fontId="0" fillId="56" borderId="61" xfId="0" applyNumberFormat="1" applyFill="1" applyBorder="1" applyAlignment="1">
      <alignment vertical="center"/>
    </xf>
    <xf numFmtId="3" fontId="0" fillId="56" borderId="57" xfId="0" applyNumberFormat="1" applyFill="1" applyBorder="1" applyAlignment="1">
      <alignment vertical="center"/>
    </xf>
    <xf numFmtId="185" fontId="0" fillId="0" borderId="0" xfId="0" applyNumberFormat="1" applyAlignment="1">
      <alignment vertical="center" wrapText="1"/>
    </xf>
    <xf numFmtId="185" fontId="4" fillId="0" borderId="19" xfId="0" applyNumberFormat="1" applyFont="1" applyBorder="1" applyAlignment="1">
      <alignment horizontal="center" vertical="center" wrapText="1"/>
    </xf>
    <xf numFmtId="185" fontId="0" fillId="0" borderId="24" xfId="0" applyNumberFormat="1" applyBorder="1" applyAlignment="1">
      <alignment vertical="center" wrapText="1"/>
    </xf>
    <xf numFmtId="185" fontId="0" fillId="0" borderId="57" xfId="0" applyNumberFormat="1" applyBorder="1" applyAlignment="1">
      <alignment vertical="center" wrapText="1"/>
    </xf>
    <xf numFmtId="185" fontId="0" fillId="0" borderId="57" xfId="0" applyNumberFormat="1" applyFill="1" applyBorder="1" applyAlignment="1">
      <alignment vertical="center" wrapText="1"/>
    </xf>
    <xf numFmtId="185" fontId="0" fillId="0" borderId="20" xfId="0" applyNumberFormat="1" applyBorder="1" applyAlignment="1">
      <alignment vertical="center" wrapText="1"/>
    </xf>
    <xf numFmtId="185" fontId="0" fillId="0" borderId="19" xfId="0" applyNumberFormat="1" applyBorder="1" applyAlignment="1">
      <alignment vertical="center" wrapText="1"/>
    </xf>
    <xf numFmtId="0" fontId="4" fillId="0" borderId="0" xfId="0" applyFont="1" applyAlignment="1">
      <alignment vertical="center"/>
    </xf>
    <xf numFmtId="0" fontId="4" fillId="0" borderId="24" xfId="0" applyFont="1" applyBorder="1" applyAlignment="1">
      <alignment vertical="center"/>
    </xf>
    <xf numFmtId="0" fontId="4" fillId="0" borderId="57" xfId="0" applyFont="1" applyBorder="1" applyAlignment="1">
      <alignment vertical="center"/>
    </xf>
    <xf numFmtId="0" fontId="4" fillId="0" borderId="57" xfId="0" applyFont="1" applyFill="1" applyBorder="1" applyAlignment="1">
      <alignment vertical="center"/>
    </xf>
    <xf numFmtId="0" fontId="4" fillId="0" borderId="20" xfId="0" applyFont="1" applyBorder="1" applyAlignment="1">
      <alignment vertical="center"/>
    </xf>
    <xf numFmtId="0" fontId="4" fillId="47" borderId="24" xfId="0" applyFont="1" applyFill="1" applyBorder="1" applyAlignment="1">
      <alignment horizontal="center" vertical="center"/>
    </xf>
    <xf numFmtId="0" fontId="4" fillId="0" borderId="23" xfId="0" applyFont="1" applyFill="1" applyBorder="1" applyAlignment="1">
      <alignment vertical="center"/>
    </xf>
    <xf numFmtId="0" fontId="4" fillId="0" borderId="0" xfId="0" applyFont="1" applyFill="1" applyBorder="1" applyAlignment="1">
      <alignment vertical="center"/>
    </xf>
    <xf numFmtId="0" fontId="7" fillId="57" borderId="19" xfId="0" applyFont="1" applyFill="1" applyBorder="1" applyAlignment="1">
      <alignment horizontal="center" vertical="center" wrapText="1"/>
    </xf>
    <xf numFmtId="0" fontId="0" fillId="47" borderId="19" xfId="0" applyFill="1" applyBorder="1" applyAlignment="1">
      <alignment vertical="center"/>
    </xf>
    <xf numFmtId="0" fontId="0" fillId="57" borderId="0" xfId="0" applyFill="1" applyAlignment="1">
      <alignment vertical="center" wrapText="1"/>
    </xf>
    <xf numFmtId="0" fontId="0" fillId="0" borderId="21" xfId="0" applyBorder="1" applyAlignment="1">
      <alignment vertical="center"/>
    </xf>
    <xf numFmtId="0" fontId="0" fillId="0" borderId="19" xfId="0" applyFill="1" applyBorder="1" applyAlignment="1">
      <alignment vertical="center"/>
    </xf>
    <xf numFmtId="3" fontId="0" fillId="0" borderId="28" xfId="0" applyNumberFormat="1" applyBorder="1" applyAlignment="1">
      <alignment vertical="center" wrapText="1"/>
    </xf>
    <xf numFmtId="3" fontId="0" fillId="0" borderId="21" xfId="0" applyNumberFormat="1" applyBorder="1" applyAlignment="1">
      <alignment vertical="center"/>
    </xf>
    <xf numFmtId="3" fontId="0" fillId="0" borderId="28" xfId="0" applyNumberFormat="1" applyBorder="1" applyAlignment="1">
      <alignment vertical="center"/>
    </xf>
    <xf numFmtId="3" fontId="0" fillId="0" borderId="28" xfId="0" applyNumberFormat="1" applyFill="1" applyBorder="1" applyAlignment="1">
      <alignment vertical="center"/>
    </xf>
    <xf numFmtId="3" fontId="0" fillId="0" borderId="21" xfId="0" applyNumberFormat="1" applyFill="1" applyBorder="1" applyAlignment="1">
      <alignment vertical="center"/>
    </xf>
    <xf numFmtId="180" fontId="0" fillId="0" borderId="19" xfId="69" applyNumberFormat="1" applyFont="1" applyFill="1" applyBorder="1" applyAlignment="1">
      <alignment vertical="center"/>
    </xf>
    <xf numFmtId="0" fontId="0" fillId="0" borderId="19" xfId="0" applyFill="1" applyBorder="1" applyAlignment="1">
      <alignment vertical="center" wrapText="1"/>
    </xf>
    <xf numFmtId="3" fontId="0" fillId="0" borderId="0" xfId="0" applyNumberFormat="1" applyFill="1" applyAlignment="1">
      <alignment vertical="center"/>
    </xf>
    <xf numFmtId="3" fontId="0" fillId="0" borderId="46" xfId="0" applyNumberFormat="1" applyBorder="1" applyAlignment="1">
      <alignment vertical="center"/>
    </xf>
    <xf numFmtId="3" fontId="0" fillId="0" borderId="42" xfId="0" applyNumberFormat="1" applyBorder="1" applyAlignment="1">
      <alignment vertical="center"/>
    </xf>
    <xf numFmtId="180" fontId="0" fillId="0" borderId="24" xfId="69" applyNumberFormat="1" applyFont="1" applyFill="1" applyBorder="1" applyAlignment="1">
      <alignment vertical="center"/>
    </xf>
    <xf numFmtId="0" fontId="0" fillId="0" borderId="24" xfId="0" applyFill="1" applyBorder="1" applyAlignment="1">
      <alignment vertical="center" wrapText="1"/>
    </xf>
    <xf numFmtId="38" fontId="0" fillId="0" borderId="19" xfId="83" applyFont="1" applyFill="1" applyBorder="1" applyAlignment="1">
      <alignment vertical="center" wrapText="1"/>
    </xf>
    <xf numFmtId="38" fontId="0" fillId="0" borderId="0" xfId="83" applyFont="1" applyFill="1" applyAlignment="1">
      <alignment vertical="center"/>
    </xf>
    <xf numFmtId="38" fontId="0" fillId="0" borderId="24" xfId="83" applyFont="1" applyFill="1" applyBorder="1" applyAlignment="1">
      <alignment vertical="center" wrapText="1"/>
    </xf>
    <xf numFmtId="0" fontId="0" fillId="0" borderId="21" xfId="0" applyFill="1" applyBorder="1" applyAlignment="1">
      <alignment vertical="center"/>
    </xf>
    <xf numFmtId="3" fontId="0" fillId="0" borderId="46" xfId="0" applyNumberFormat="1" applyFill="1" applyBorder="1" applyAlignment="1">
      <alignment vertical="center"/>
    </xf>
    <xf numFmtId="3" fontId="0" fillId="0" borderId="42" xfId="0" applyNumberFormat="1" applyFill="1" applyBorder="1" applyAlignment="1">
      <alignment vertical="center"/>
    </xf>
    <xf numFmtId="180" fontId="0" fillId="0" borderId="19" xfId="69" applyNumberFormat="1" applyFont="1" applyFill="1" applyBorder="1" applyAlignment="1">
      <alignment vertical="center"/>
    </xf>
    <xf numFmtId="38" fontId="0" fillId="0" borderId="24" xfId="83" applyFont="1" applyFill="1" applyBorder="1" applyAlignment="1">
      <alignment vertical="center" wrapText="1"/>
    </xf>
    <xf numFmtId="38" fontId="0" fillId="0" borderId="0" xfId="83" applyFont="1" applyFill="1" applyAlignment="1">
      <alignment vertical="center"/>
    </xf>
    <xf numFmtId="0" fontId="0" fillId="0" borderId="42" xfId="0" applyFill="1" applyBorder="1" applyAlignment="1">
      <alignment vertical="center"/>
    </xf>
    <xf numFmtId="180" fontId="0" fillId="0" borderId="24" xfId="69" applyNumberFormat="1" applyFont="1" applyFill="1" applyBorder="1" applyAlignment="1">
      <alignment vertical="center"/>
    </xf>
    <xf numFmtId="0" fontId="0" fillId="0" borderId="19" xfId="0" applyBorder="1" applyAlignment="1">
      <alignment vertical="center" shrinkToFit="1"/>
    </xf>
    <xf numFmtId="0" fontId="0" fillId="0" borderId="20" xfId="0" applyBorder="1" applyAlignment="1">
      <alignment vertical="center" shrinkToFit="1"/>
    </xf>
    <xf numFmtId="3" fontId="0" fillId="0" borderId="62" xfId="0" applyNumberFormat="1" applyBorder="1" applyAlignment="1">
      <alignment vertical="center"/>
    </xf>
    <xf numFmtId="3" fontId="0" fillId="0" borderId="58" xfId="0" applyNumberFormat="1" applyBorder="1" applyAlignment="1">
      <alignment vertical="center"/>
    </xf>
    <xf numFmtId="180" fontId="0" fillId="0" borderId="20" xfId="69" applyNumberFormat="1" applyFont="1" applyFill="1" applyBorder="1" applyAlignment="1">
      <alignment vertical="center"/>
    </xf>
    <xf numFmtId="0" fontId="0" fillId="0" borderId="59" xfId="0" applyFill="1" applyBorder="1" applyAlignment="1">
      <alignment vertical="center"/>
    </xf>
    <xf numFmtId="3" fontId="0" fillId="0" borderId="59" xfId="0" applyNumberFormat="1" applyBorder="1" applyAlignment="1">
      <alignment vertical="center"/>
    </xf>
    <xf numFmtId="180" fontId="0" fillId="0" borderId="59" xfId="69" applyNumberFormat="1" applyFont="1" applyBorder="1" applyAlignment="1">
      <alignment vertical="center"/>
    </xf>
    <xf numFmtId="0" fontId="0" fillId="0" borderId="59" xfId="0" applyBorder="1" applyAlignment="1">
      <alignment vertical="center" wrapText="1"/>
    </xf>
    <xf numFmtId="0" fontId="0" fillId="58" borderId="0" xfId="0" applyFill="1" applyAlignment="1">
      <alignment vertical="center" wrapText="1"/>
    </xf>
    <xf numFmtId="0" fontId="0" fillId="0" borderId="21" xfId="0" applyBorder="1" applyAlignment="1">
      <alignment vertical="center" shrinkToFit="1"/>
    </xf>
    <xf numFmtId="0" fontId="0" fillId="0" borderId="63" xfId="0" applyBorder="1" applyAlignment="1">
      <alignment vertical="center"/>
    </xf>
    <xf numFmtId="0" fontId="0" fillId="0" borderId="64" xfId="0" applyBorder="1" applyAlignment="1">
      <alignment vertical="center"/>
    </xf>
    <xf numFmtId="0" fontId="0" fillId="0" borderId="63" xfId="0" applyFill="1" applyBorder="1" applyAlignment="1">
      <alignment vertical="center"/>
    </xf>
    <xf numFmtId="3" fontId="0" fillId="0" borderId="65" xfId="0" applyNumberFormat="1" applyBorder="1" applyAlignment="1">
      <alignment vertical="center"/>
    </xf>
    <xf numFmtId="3" fontId="0" fillId="0" borderId="64" xfId="0" applyNumberFormat="1" applyBorder="1" applyAlignment="1">
      <alignment vertical="center"/>
    </xf>
    <xf numFmtId="180" fontId="0" fillId="0" borderId="63" xfId="69" applyNumberFormat="1" applyFont="1" applyFill="1" applyBorder="1" applyAlignment="1">
      <alignment vertical="center"/>
    </xf>
    <xf numFmtId="0" fontId="0" fillId="0" borderId="63" xfId="0" applyFill="1" applyBorder="1" applyAlignment="1">
      <alignment vertical="center" wrapText="1"/>
    </xf>
    <xf numFmtId="0" fontId="0" fillId="0" borderId="66" xfId="0" applyFill="1" applyBorder="1" applyAlignment="1">
      <alignment vertical="center"/>
    </xf>
    <xf numFmtId="0" fontId="0" fillId="0" borderId="42" xfId="0" applyBorder="1" applyAlignment="1">
      <alignment vertical="center"/>
    </xf>
    <xf numFmtId="0" fontId="0" fillId="0" borderId="19" xfId="0" applyFill="1" applyBorder="1" applyAlignment="1">
      <alignment vertical="center" shrinkToFit="1"/>
    </xf>
    <xf numFmtId="188" fontId="0" fillId="0" borderId="0" xfId="0" applyNumberFormat="1" applyAlignment="1">
      <alignment vertical="center"/>
    </xf>
    <xf numFmtId="0" fontId="0" fillId="0" borderId="19" xfId="0" applyBorder="1" applyAlignment="1">
      <alignment horizontal="right" vertical="center" wrapText="1"/>
    </xf>
    <xf numFmtId="0" fontId="0" fillId="0" borderId="67" xfId="0" applyBorder="1" applyAlignment="1">
      <alignment vertical="center"/>
    </xf>
    <xf numFmtId="0" fontId="0" fillId="0" borderId="68" xfId="0" applyFill="1" applyBorder="1" applyAlignment="1">
      <alignment vertical="center"/>
    </xf>
    <xf numFmtId="0" fontId="0" fillId="0" borderId="67" xfId="0" applyFill="1" applyBorder="1" applyAlignment="1">
      <alignment vertical="center"/>
    </xf>
    <xf numFmtId="3" fontId="0" fillId="0" borderId="67" xfId="0" applyNumberFormat="1" applyBorder="1" applyAlignment="1">
      <alignment vertical="center"/>
    </xf>
    <xf numFmtId="180" fontId="0" fillId="0" borderId="67" xfId="69" applyNumberFormat="1" applyFont="1" applyBorder="1" applyAlignment="1">
      <alignment vertical="center"/>
    </xf>
    <xf numFmtId="0" fontId="0" fillId="0" borderId="67" xfId="0" applyBorder="1" applyAlignment="1">
      <alignment vertical="center" wrapText="1"/>
    </xf>
    <xf numFmtId="0" fontId="0" fillId="0" borderId="24" xfId="0" applyBorder="1" applyAlignment="1">
      <alignment vertical="center" shrinkToFit="1"/>
    </xf>
    <xf numFmtId="0" fontId="4" fillId="0" borderId="19" xfId="0" applyFont="1" applyBorder="1" applyAlignment="1">
      <alignment vertical="center" wrapText="1"/>
    </xf>
    <xf numFmtId="185" fontId="0" fillId="0" borderId="19" xfId="0" applyNumberFormat="1" applyBorder="1" applyAlignment="1">
      <alignment vertical="center" shrinkToFit="1"/>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19" xfId="0" applyFont="1" applyFill="1" applyBorder="1" applyAlignment="1">
      <alignment vertical="center" shrinkToFit="1"/>
    </xf>
    <xf numFmtId="3" fontId="0" fillId="0" borderId="28" xfId="0" applyNumberFormat="1" applyFont="1" applyBorder="1" applyAlignment="1">
      <alignment vertical="center" shrinkToFit="1"/>
    </xf>
    <xf numFmtId="3" fontId="0" fillId="0" borderId="21" xfId="0" applyNumberFormat="1" applyFont="1" applyBorder="1" applyAlignment="1">
      <alignment vertical="center" shrinkToFit="1"/>
    </xf>
    <xf numFmtId="180" fontId="0" fillId="0" borderId="19" xfId="69" applyNumberFormat="1" applyFont="1" applyBorder="1" applyAlignment="1">
      <alignment vertical="center" shrinkToFit="1"/>
    </xf>
    <xf numFmtId="38" fontId="0" fillId="0" borderId="19" xfId="83" applyFont="1" applyBorder="1" applyAlignment="1">
      <alignment horizontal="right" vertical="center" shrinkToFit="1"/>
    </xf>
    <xf numFmtId="0" fontId="0" fillId="0" borderId="21" xfId="0" applyFont="1" applyFill="1" applyBorder="1" applyAlignment="1">
      <alignment vertical="center" shrinkToFit="1"/>
    </xf>
    <xf numFmtId="3" fontId="0" fillId="0" borderId="28" xfId="0" applyNumberFormat="1" applyFont="1" applyFill="1" applyBorder="1" applyAlignment="1">
      <alignment vertical="center" shrinkToFit="1"/>
    </xf>
    <xf numFmtId="3" fontId="0" fillId="0" borderId="21" xfId="0" applyNumberFormat="1" applyFont="1" applyFill="1" applyBorder="1" applyAlignment="1">
      <alignment vertical="center" shrinkToFit="1"/>
    </xf>
    <xf numFmtId="180" fontId="0" fillId="0" borderId="19" xfId="69" applyNumberFormat="1" applyFont="1" applyFill="1" applyBorder="1" applyAlignment="1">
      <alignment vertical="center" shrinkToFit="1"/>
    </xf>
    <xf numFmtId="38" fontId="0" fillId="0" borderId="19" xfId="83" applyFont="1" applyFill="1" applyBorder="1" applyAlignment="1">
      <alignment horizontal="right" vertical="center" shrinkToFit="1"/>
    </xf>
    <xf numFmtId="0" fontId="7" fillId="0" borderId="19" xfId="0" applyFont="1" applyFill="1" applyBorder="1" applyAlignment="1">
      <alignment vertical="center" shrinkToFit="1"/>
    </xf>
    <xf numFmtId="0" fontId="4" fillId="0" borderId="19" xfId="0" applyFont="1" applyBorder="1" applyAlignment="1">
      <alignment vertical="center" shrinkToFit="1"/>
    </xf>
    <xf numFmtId="0" fontId="8" fillId="0" borderId="19" xfId="0" applyFont="1" applyBorder="1" applyAlignment="1">
      <alignment vertical="center" shrinkToFit="1"/>
    </xf>
    <xf numFmtId="0" fontId="0" fillId="0" borderId="63" xfId="0" applyBorder="1" applyAlignment="1">
      <alignment vertical="center" shrinkToFit="1"/>
    </xf>
    <xf numFmtId="0" fontId="0" fillId="0" borderId="19" xfId="0" applyFill="1" applyBorder="1" applyAlignment="1">
      <alignment horizontal="center" vertical="center"/>
    </xf>
    <xf numFmtId="0" fontId="0" fillId="0" borderId="19" xfId="0" applyFont="1" applyBorder="1" applyAlignment="1">
      <alignment vertical="center" wrapText="1"/>
    </xf>
    <xf numFmtId="0" fontId="0" fillId="0" borderId="19" xfId="0" applyFont="1" applyBorder="1" applyAlignment="1">
      <alignment vertical="center"/>
    </xf>
    <xf numFmtId="0" fontId="0" fillId="0" borderId="21" xfId="0" applyFont="1" applyBorder="1" applyAlignment="1">
      <alignment vertical="center"/>
    </xf>
    <xf numFmtId="0" fontId="0" fillId="0" borderId="19" xfId="0" applyFont="1" applyFill="1" applyBorder="1" applyAlignment="1">
      <alignment vertical="center"/>
    </xf>
    <xf numFmtId="3" fontId="0" fillId="0" borderId="28" xfId="0" applyNumberFormat="1" applyFont="1" applyBorder="1" applyAlignment="1">
      <alignment vertical="center" wrapText="1"/>
    </xf>
    <xf numFmtId="3" fontId="0" fillId="0" borderId="21" xfId="0" applyNumberFormat="1" applyFont="1" applyBorder="1" applyAlignment="1">
      <alignment horizontal="center" vertical="center"/>
    </xf>
    <xf numFmtId="3" fontId="0" fillId="0" borderId="28" xfId="0" applyNumberFormat="1" applyFont="1" applyBorder="1" applyAlignment="1">
      <alignment vertical="center"/>
    </xf>
    <xf numFmtId="3" fontId="0" fillId="0" borderId="21" xfId="0" applyNumberFormat="1" applyFont="1" applyBorder="1" applyAlignment="1">
      <alignment vertical="center"/>
    </xf>
    <xf numFmtId="185" fontId="0" fillId="0" borderId="21" xfId="0" applyNumberFormat="1" applyBorder="1" applyAlignment="1">
      <alignment vertical="center" wrapText="1"/>
    </xf>
    <xf numFmtId="0" fontId="0" fillId="0" borderId="19" xfId="0" applyBorder="1" applyAlignment="1">
      <alignment horizontal="center" vertical="center" wrapText="1"/>
    </xf>
    <xf numFmtId="0" fontId="0" fillId="0" borderId="69" xfId="0" applyBorder="1" applyAlignment="1">
      <alignment vertical="center"/>
    </xf>
    <xf numFmtId="0" fontId="0" fillId="0" borderId="50" xfId="0" applyBorder="1" applyAlignment="1">
      <alignment vertical="center"/>
    </xf>
    <xf numFmtId="38" fontId="0" fillId="0" borderId="19" xfId="83" applyFont="1" applyFill="1" applyBorder="1" applyAlignment="1">
      <alignment vertical="center" wrapText="1"/>
    </xf>
    <xf numFmtId="0" fontId="0" fillId="0" borderId="24" xfId="0" applyBorder="1" applyAlignment="1">
      <alignment horizontal="left" vertical="center"/>
    </xf>
    <xf numFmtId="0" fontId="0" fillId="0" borderId="24" xfId="0" applyFill="1" applyBorder="1" applyAlignment="1">
      <alignment horizontal="right" vertical="center"/>
    </xf>
    <xf numFmtId="3" fontId="0" fillId="0" borderId="24" xfId="0" applyNumberFormat="1" applyBorder="1" applyAlignment="1">
      <alignment horizontal="right" vertical="center"/>
    </xf>
    <xf numFmtId="38" fontId="0" fillId="0" borderId="19" xfId="83" applyFont="1" applyFill="1" applyBorder="1" applyAlignment="1">
      <alignment horizontal="right" vertical="center" wrapText="1"/>
    </xf>
    <xf numFmtId="0" fontId="0" fillId="0" borderId="50" xfId="0" applyBorder="1" applyAlignment="1">
      <alignment horizontal="left" vertical="center"/>
    </xf>
    <xf numFmtId="0" fontId="55" fillId="0" borderId="19" xfId="0" applyFont="1" applyFill="1" applyBorder="1" applyAlignment="1">
      <alignment vertical="center"/>
    </xf>
    <xf numFmtId="0" fontId="55" fillId="0" borderId="19" xfId="0" applyFont="1" applyFill="1" applyBorder="1" applyAlignment="1">
      <alignment horizontal="left" vertical="center"/>
    </xf>
    <xf numFmtId="0" fontId="55" fillId="0" borderId="19" xfId="0" applyFont="1" applyFill="1" applyBorder="1" applyAlignment="1">
      <alignment vertical="center" wrapText="1"/>
    </xf>
    <xf numFmtId="180" fontId="0" fillId="0" borderId="24" xfId="69" applyNumberFormat="1" applyFont="1" applyFill="1" applyBorder="1" applyAlignment="1">
      <alignment horizontal="right" vertical="center"/>
    </xf>
    <xf numFmtId="3" fontId="0" fillId="0" borderId="0" xfId="0" applyNumberFormat="1" applyFill="1" applyBorder="1" applyAlignment="1">
      <alignment vertical="center"/>
    </xf>
    <xf numFmtId="38" fontId="0" fillId="0" borderId="0" xfId="83" applyFont="1" applyFill="1" applyBorder="1" applyAlignment="1">
      <alignment vertical="center" wrapText="1"/>
    </xf>
    <xf numFmtId="3" fontId="0" fillId="0" borderId="28" xfId="0" applyNumberFormat="1" applyFill="1" applyBorder="1" applyAlignment="1">
      <alignment vertical="center" wrapText="1"/>
    </xf>
    <xf numFmtId="0" fontId="0" fillId="0" borderId="0" xfId="0" applyBorder="1" applyAlignment="1">
      <alignment horizontal="right" vertical="center" wrapText="1"/>
    </xf>
    <xf numFmtId="0" fontId="8" fillId="0" borderId="19" xfId="0" applyFont="1" applyFill="1" applyBorder="1" applyAlignment="1">
      <alignment vertical="center" wrapText="1"/>
    </xf>
    <xf numFmtId="0" fontId="8" fillId="0" borderId="19" xfId="0" applyFont="1" applyBorder="1" applyAlignment="1">
      <alignment vertical="center"/>
    </xf>
    <xf numFmtId="0" fontId="8" fillId="0" borderId="21" xfId="0" applyFont="1" applyBorder="1" applyAlignment="1">
      <alignment vertical="center" wrapText="1"/>
    </xf>
    <xf numFmtId="0" fontId="4" fillId="0" borderId="19" xfId="0" applyFont="1" applyFill="1" applyBorder="1" applyAlignment="1">
      <alignment vertical="center"/>
    </xf>
    <xf numFmtId="3" fontId="4" fillId="0" borderId="28" xfId="0" applyNumberFormat="1" applyFont="1" applyBorder="1" applyAlignment="1">
      <alignment vertical="center" wrapText="1"/>
    </xf>
    <xf numFmtId="3" fontId="4" fillId="0" borderId="21" xfId="0" applyNumberFormat="1" applyFont="1" applyBorder="1" applyAlignment="1">
      <alignment vertical="center"/>
    </xf>
    <xf numFmtId="180" fontId="4" fillId="0" borderId="19" xfId="69" applyNumberFormat="1" applyFont="1" applyBorder="1" applyAlignment="1">
      <alignment vertical="center"/>
    </xf>
    <xf numFmtId="3" fontId="4" fillId="0" borderId="19" xfId="0" applyNumberFormat="1" applyFont="1" applyBorder="1" applyAlignment="1">
      <alignment vertical="center" wrapText="1"/>
    </xf>
    <xf numFmtId="3" fontId="0" fillId="0" borderId="58" xfId="0" applyNumberFormat="1" applyBorder="1" applyAlignment="1">
      <alignment vertical="center" wrapText="1"/>
    </xf>
    <xf numFmtId="0" fontId="4" fillId="0" borderId="0" xfId="0" applyFont="1" applyFill="1" applyBorder="1" applyAlignment="1">
      <alignment vertical="center" wrapText="1"/>
    </xf>
    <xf numFmtId="3" fontId="4" fillId="0" borderId="28" xfId="0" applyNumberFormat="1" applyFont="1" applyBorder="1" applyAlignment="1">
      <alignment vertical="center"/>
    </xf>
    <xf numFmtId="3" fontId="0" fillId="0" borderId="0" xfId="0" applyNumberFormat="1" applyBorder="1" applyAlignment="1">
      <alignment vertical="center" wrapText="1"/>
    </xf>
    <xf numFmtId="0" fontId="8" fillId="0" borderId="19" xfId="0" applyFont="1" applyFill="1" applyBorder="1" applyAlignment="1">
      <alignment vertical="center"/>
    </xf>
    <xf numFmtId="3" fontId="4" fillId="0" borderId="28" xfId="0" applyNumberFormat="1" applyFont="1" applyFill="1" applyBorder="1" applyAlignment="1">
      <alignment vertical="center"/>
    </xf>
    <xf numFmtId="3" fontId="4" fillId="0" borderId="21" xfId="0" applyNumberFormat="1" applyFont="1" applyFill="1" applyBorder="1" applyAlignment="1">
      <alignment vertical="center"/>
    </xf>
    <xf numFmtId="180" fontId="4" fillId="0" borderId="19" xfId="69" applyNumberFormat="1" applyFont="1" applyFill="1" applyBorder="1" applyAlignment="1">
      <alignment vertical="center"/>
    </xf>
    <xf numFmtId="0" fontId="4" fillId="0" borderId="19" xfId="0" applyFont="1" applyFill="1" applyBorder="1" applyAlignment="1">
      <alignment vertical="center" wrapText="1"/>
    </xf>
    <xf numFmtId="3" fontId="4" fillId="0" borderId="19" xfId="0" applyNumberFormat="1" applyFont="1" applyFill="1" applyBorder="1" applyAlignment="1">
      <alignment vertical="center" wrapText="1"/>
    </xf>
    <xf numFmtId="3" fontId="4" fillId="0" borderId="0" xfId="0" applyNumberFormat="1" applyFont="1" applyFill="1" applyAlignment="1">
      <alignment vertical="center"/>
    </xf>
    <xf numFmtId="3" fontId="0" fillId="0" borderId="0" xfId="0" applyNumberFormat="1" applyBorder="1" applyAlignment="1">
      <alignment vertical="center"/>
    </xf>
    <xf numFmtId="3" fontId="4" fillId="0" borderId="21" xfId="0" applyNumberFormat="1" applyFont="1" applyFill="1" applyBorder="1" applyAlignment="1">
      <alignment horizontal="right" vertical="center" wrapText="1"/>
    </xf>
    <xf numFmtId="0" fontId="4" fillId="0" borderId="24" xfId="0" applyFont="1" applyFill="1" applyBorder="1" applyAlignment="1">
      <alignment vertical="center"/>
    </xf>
    <xf numFmtId="3" fontId="4" fillId="0" borderId="46" xfId="0" applyNumberFormat="1" applyFont="1" applyBorder="1" applyAlignment="1">
      <alignment vertical="center"/>
    </xf>
    <xf numFmtId="3" fontId="4" fillId="0" borderId="42" xfId="0" applyNumberFormat="1" applyFont="1" applyBorder="1" applyAlignment="1">
      <alignment vertical="center"/>
    </xf>
    <xf numFmtId="180" fontId="4" fillId="0" borderId="24" xfId="69" applyNumberFormat="1" applyFont="1" applyFill="1" applyBorder="1" applyAlignment="1">
      <alignment vertical="center"/>
    </xf>
    <xf numFmtId="0" fontId="4" fillId="0" borderId="24" xfId="0" applyFont="1" applyFill="1" applyBorder="1" applyAlignment="1">
      <alignment vertical="center" wrapText="1"/>
    </xf>
    <xf numFmtId="3" fontId="4" fillId="0" borderId="24" xfId="0" applyNumberFormat="1" applyFont="1" applyFill="1" applyBorder="1" applyAlignment="1">
      <alignment vertical="center" wrapText="1"/>
    </xf>
    <xf numFmtId="0" fontId="8" fillId="0" borderId="24" xfId="0" applyFont="1" applyBorder="1" applyAlignment="1">
      <alignment vertical="center"/>
    </xf>
    <xf numFmtId="188" fontId="4" fillId="0" borderId="24" xfId="0" applyNumberFormat="1" applyFont="1" applyFill="1" applyBorder="1" applyAlignment="1">
      <alignment vertical="center" wrapText="1"/>
    </xf>
    <xf numFmtId="188" fontId="4" fillId="0" borderId="21" xfId="0" applyNumberFormat="1" applyFont="1" applyFill="1" applyBorder="1" applyAlignment="1">
      <alignment vertical="center" wrapText="1"/>
    </xf>
    <xf numFmtId="188" fontId="4" fillId="0" borderId="42" xfId="0" applyNumberFormat="1" applyFont="1" applyFill="1" applyBorder="1" applyAlignment="1">
      <alignment vertical="center" wrapText="1"/>
    </xf>
    <xf numFmtId="0" fontId="8" fillId="0" borderId="24" xfId="0" applyFont="1" applyBorder="1" applyAlignment="1">
      <alignment vertical="center" wrapText="1"/>
    </xf>
    <xf numFmtId="0" fontId="8" fillId="0" borderId="19" xfId="0" applyFont="1" applyBorder="1" applyAlignment="1">
      <alignment vertical="center" wrapText="1"/>
    </xf>
    <xf numFmtId="188" fontId="4" fillId="0" borderId="19" xfId="0" applyNumberFormat="1" applyFont="1" applyFill="1" applyBorder="1" applyAlignment="1">
      <alignment vertical="center" wrapText="1"/>
    </xf>
    <xf numFmtId="58" fontId="8" fillId="0" borderId="0" xfId="0" applyNumberFormat="1" applyFont="1" applyAlignment="1">
      <alignment vertical="center" wrapText="1"/>
    </xf>
    <xf numFmtId="0" fontId="8" fillId="0" borderId="24" xfId="0" applyFont="1" applyFill="1" applyBorder="1" applyAlignment="1">
      <alignment vertical="center" wrapText="1"/>
    </xf>
    <xf numFmtId="0" fontId="8" fillId="0" borderId="24" xfId="0" applyFont="1" applyFill="1" applyBorder="1" applyAlignment="1">
      <alignment vertical="center"/>
    </xf>
    <xf numFmtId="0" fontId="8" fillId="0" borderId="21" xfId="0" applyFont="1" applyFill="1" applyBorder="1" applyAlignment="1">
      <alignment vertical="center" wrapText="1"/>
    </xf>
    <xf numFmtId="3" fontId="4" fillId="0" borderId="46" xfId="0" applyNumberFormat="1" applyFont="1" applyFill="1" applyBorder="1" applyAlignment="1">
      <alignment vertical="center"/>
    </xf>
    <xf numFmtId="3" fontId="4" fillId="0" borderId="42" xfId="0" applyNumberFormat="1" applyFont="1" applyFill="1" applyBorder="1" applyAlignment="1">
      <alignment vertical="center"/>
    </xf>
    <xf numFmtId="3" fontId="56" fillId="0" borderId="0" xfId="0" applyNumberFormat="1" applyFont="1" applyBorder="1" applyAlignment="1">
      <alignment vertical="center"/>
    </xf>
    <xf numFmtId="0" fontId="8" fillId="0" borderId="19" xfId="0" applyFont="1" applyFill="1" applyBorder="1" applyAlignment="1">
      <alignment horizontal="left" vertical="center" wrapText="1"/>
    </xf>
    <xf numFmtId="185" fontId="4" fillId="0" borderId="24" xfId="0" applyNumberFormat="1" applyFont="1" applyFill="1" applyBorder="1" applyAlignment="1">
      <alignment vertical="center" wrapText="1"/>
    </xf>
    <xf numFmtId="185" fontId="0" fillId="0" borderId="19" xfId="0" applyNumberFormat="1" applyFill="1" applyBorder="1" applyAlignment="1">
      <alignment vertical="center" wrapText="1"/>
    </xf>
    <xf numFmtId="3" fontId="0" fillId="0" borderId="0" xfId="0" applyNumberFormat="1" applyAlignment="1">
      <alignment vertical="center" wrapText="1"/>
    </xf>
    <xf numFmtId="0" fontId="0" fillId="0" borderId="19" xfId="0" applyBorder="1" applyAlignment="1">
      <alignment horizontal="center" vertical="center"/>
    </xf>
    <xf numFmtId="3" fontId="0" fillId="0" borderId="19" xfId="0" applyNumberFormat="1" applyBorder="1" applyAlignment="1">
      <alignment horizontal="left" vertical="center"/>
    </xf>
    <xf numFmtId="0" fontId="0" fillId="0" borderId="21" xfId="0" applyBorder="1" applyAlignment="1">
      <alignment horizontal="left" vertical="center"/>
    </xf>
    <xf numFmtId="3" fontId="0" fillId="0" borderId="21" xfId="0" applyNumberFormat="1" applyBorder="1" applyAlignment="1">
      <alignment horizontal="left" vertical="center"/>
    </xf>
    <xf numFmtId="0" fontId="0" fillId="0" borderId="19" xfId="0" applyFont="1" applyFill="1" applyBorder="1" applyAlignment="1">
      <alignment vertical="center" wrapText="1"/>
    </xf>
    <xf numFmtId="0" fontId="0" fillId="0" borderId="21" xfId="0" applyFill="1" applyBorder="1" applyAlignment="1">
      <alignment vertical="center" wrapText="1"/>
    </xf>
    <xf numFmtId="3" fontId="0" fillId="0" borderId="28" xfId="0" applyNumberFormat="1" applyFont="1" applyFill="1" applyBorder="1" applyAlignment="1">
      <alignment vertical="center"/>
    </xf>
    <xf numFmtId="3" fontId="0" fillId="0" borderId="21" xfId="0" applyNumberFormat="1" applyFont="1" applyFill="1" applyBorder="1" applyAlignment="1">
      <alignment vertical="center"/>
    </xf>
    <xf numFmtId="3" fontId="0" fillId="0" borderId="19" xfId="0" applyNumberFormat="1" applyFill="1" applyBorder="1" applyAlignment="1">
      <alignment vertical="center"/>
    </xf>
    <xf numFmtId="0" fontId="0" fillId="13" borderId="19" xfId="0" applyFill="1" applyBorder="1" applyAlignment="1">
      <alignment vertical="center" wrapText="1"/>
    </xf>
    <xf numFmtId="0" fontId="0" fillId="13" borderId="19" xfId="0" applyFill="1" applyBorder="1" applyAlignment="1">
      <alignment vertical="center"/>
    </xf>
    <xf numFmtId="0" fontId="0" fillId="13" borderId="50" xfId="0" applyFill="1" applyBorder="1" applyAlignment="1">
      <alignment vertical="center"/>
    </xf>
    <xf numFmtId="0" fontId="0" fillId="13" borderId="22" xfId="0" applyFill="1" applyBorder="1" applyAlignment="1">
      <alignment vertical="center"/>
    </xf>
    <xf numFmtId="3" fontId="0" fillId="13" borderId="28" xfId="0" applyNumberFormat="1" applyFill="1" applyBorder="1" applyAlignment="1">
      <alignment vertical="center"/>
    </xf>
    <xf numFmtId="180" fontId="0" fillId="13" borderId="19" xfId="69" applyNumberFormat="1" applyFont="1" applyFill="1" applyBorder="1" applyAlignment="1">
      <alignment vertical="center"/>
    </xf>
    <xf numFmtId="38" fontId="0" fillId="13" borderId="19" xfId="83" applyFont="1" applyFill="1" applyBorder="1" applyAlignment="1">
      <alignment vertical="center" wrapText="1"/>
    </xf>
    <xf numFmtId="38" fontId="0" fillId="0" borderId="0" xfId="0" applyNumberFormat="1" applyAlignment="1">
      <alignment vertical="center"/>
    </xf>
    <xf numFmtId="3" fontId="0" fillId="13" borderId="19" xfId="0" applyNumberFormat="1" applyFill="1" applyBorder="1" applyAlignment="1">
      <alignment vertical="center" wrapText="1"/>
    </xf>
    <xf numFmtId="185" fontId="0" fillId="13" borderId="19" xfId="0" applyNumberFormat="1" applyFill="1" applyBorder="1" applyAlignment="1">
      <alignment vertical="center" wrapText="1"/>
    </xf>
    <xf numFmtId="3" fontId="0" fillId="13" borderId="19" xfId="0" applyNumberFormat="1" applyFill="1" applyBorder="1" applyAlignment="1">
      <alignment vertical="center"/>
    </xf>
    <xf numFmtId="0" fontId="0" fillId="13" borderId="19" xfId="0" applyFill="1" applyBorder="1" applyAlignment="1">
      <alignment vertical="center" shrinkToFit="1"/>
    </xf>
    <xf numFmtId="180" fontId="0" fillId="0" borderId="50" xfId="69" applyNumberFormat="1" applyFont="1" applyBorder="1" applyAlignment="1">
      <alignment vertical="center"/>
    </xf>
    <xf numFmtId="0" fontId="0" fillId="0" borderId="0" xfId="0" applyFont="1" applyAlignment="1">
      <alignment vertical="center" wrapText="1"/>
    </xf>
    <xf numFmtId="0" fontId="10" fillId="0" borderId="19" xfId="0" applyFont="1" applyBorder="1" applyAlignment="1">
      <alignment vertical="center" wrapText="1"/>
    </xf>
    <xf numFmtId="0" fontId="0" fillId="0" borderId="50" xfId="0" applyFont="1" applyBorder="1" applyAlignment="1">
      <alignment vertical="center"/>
    </xf>
    <xf numFmtId="38" fontId="0" fillId="0" borderId="20" xfId="83" applyFont="1" applyBorder="1" applyAlignment="1">
      <alignment vertical="center" wrapText="1"/>
    </xf>
    <xf numFmtId="0" fontId="0" fillId="0" borderId="19" xfId="0" applyBorder="1" applyAlignment="1">
      <alignment horizontal="center" vertical="center" shrinkToFit="1"/>
    </xf>
    <xf numFmtId="0" fontId="0" fillId="59" borderId="19" xfId="0" applyFill="1" applyBorder="1" applyAlignment="1">
      <alignment vertical="center" wrapText="1"/>
    </xf>
    <xf numFmtId="0" fontId="0" fillId="59" borderId="19" xfId="0" applyFill="1" applyBorder="1" applyAlignment="1">
      <alignment vertical="center"/>
    </xf>
    <xf numFmtId="0" fontId="0" fillId="59" borderId="19" xfId="0" applyFill="1" applyBorder="1" applyAlignment="1">
      <alignment vertical="center" shrinkToFit="1"/>
    </xf>
    <xf numFmtId="188" fontId="9" fillId="0" borderId="19" xfId="0" applyNumberFormat="1" applyFont="1" applyFill="1" applyBorder="1" applyAlignment="1">
      <alignment horizontal="right" vertical="center" wrapText="1"/>
    </xf>
    <xf numFmtId="188" fontId="9" fillId="0" borderId="19" xfId="0" applyNumberFormat="1" applyFont="1" applyFill="1" applyBorder="1" applyAlignment="1">
      <alignment horizontal="left" vertical="center" shrinkToFit="1"/>
    </xf>
    <xf numFmtId="188" fontId="0" fillId="0" borderId="19" xfId="0" applyNumberFormat="1" applyFill="1" applyBorder="1" applyAlignment="1">
      <alignment vertical="center" wrapText="1"/>
    </xf>
    <xf numFmtId="188" fontId="9" fillId="0" borderId="19" xfId="0" applyNumberFormat="1" applyFont="1" applyBorder="1" applyAlignment="1">
      <alignment horizontal="left" vertical="center" shrinkToFit="1"/>
    </xf>
    <xf numFmtId="188" fontId="0" fillId="0" borderId="19" xfId="0" applyNumberFormat="1" applyFont="1" applyFill="1" applyBorder="1" applyAlignment="1">
      <alignment vertical="center" wrapText="1"/>
    </xf>
    <xf numFmtId="0" fontId="0" fillId="0" borderId="21" xfId="0" applyFill="1" applyBorder="1" applyAlignment="1">
      <alignment vertical="center" shrinkToFit="1"/>
    </xf>
    <xf numFmtId="188" fontId="0" fillId="0" borderId="19" xfId="0" applyNumberFormat="1" applyBorder="1" applyAlignment="1">
      <alignment vertical="center" wrapText="1"/>
    </xf>
    <xf numFmtId="3" fontId="0" fillId="0" borderId="21" xfId="0" applyNumberFormat="1" applyBorder="1" applyAlignment="1">
      <alignment horizontal="right" vertical="center"/>
    </xf>
    <xf numFmtId="180" fontId="0" fillId="0" borderId="70" xfId="69" applyNumberFormat="1" applyFont="1" applyBorder="1" applyAlignment="1">
      <alignment vertical="center"/>
    </xf>
    <xf numFmtId="0" fontId="0" fillId="0" borderId="19" xfId="0" applyFill="1" applyBorder="1" applyAlignment="1">
      <alignment horizontal="center" vertical="center" wrapText="1"/>
    </xf>
    <xf numFmtId="180" fontId="0" fillId="0" borderId="19" xfId="69" applyNumberFormat="1" applyFont="1" applyBorder="1" applyAlignment="1">
      <alignment vertical="center" wrapText="1"/>
    </xf>
    <xf numFmtId="188" fontId="0" fillId="0" borderId="19" xfId="83" applyNumberFormat="1" applyFont="1" applyBorder="1" applyAlignment="1">
      <alignment vertical="center" wrapText="1"/>
    </xf>
    <xf numFmtId="188" fontId="0" fillId="0" borderId="19" xfId="0" applyNumberFormat="1" applyBorder="1" applyAlignment="1">
      <alignment horizontal="right" vertical="center" wrapText="1"/>
    </xf>
    <xf numFmtId="0" fontId="0" fillId="0" borderId="21" xfId="0" applyFont="1" applyBorder="1" applyAlignment="1">
      <alignment vertical="center" wrapText="1"/>
    </xf>
    <xf numFmtId="188" fontId="0" fillId="0" borderId="19" xfId="0" applyNumberFormat="1" applyFont="1" applyBorder="1" applyAlignment="1">
      <alignment vertical="center" wrapText="1"/>
    </xf>
    <xf numFmtId="38" fontId="0" fillId="0" borderId="19" xfId="83" applyFont="1" applyBorder="1" applyAlignment="1">
      <alignment vertical="center" wrapText="1"/>
    </xf>
    <xf numFmtId="188" fontId="0" fillId="0" borderId="71" xfId="0" applyNumberFormat="1" applyBorder="1" applyAlignment="1">
      <alignment vertical="center" wrapText="1"/>
    </xf>
    <xf numFmtId="38" fontId="0" fillId="0" borderId="21" xfId="83" applyFont="1" applyBorder="1" applyAlignment="1">
      <alignment vertical="center"/>
    </xf>
    <xf numFmtId="38" fontId="0" fillId="0" borderId="28" xfId="83" applyFont="1" applyBorder="1" applyAlignment="1">
      <alignment vertical="center" wrapText="1"/>
    </xf>
    <xf numFmtId="38" fontId="0" fillId="0" borderId="19" xfId="83" applyFont="1" applyFill="1" applyBorder="1" applyAlignment="1">
      <alignment vertical="center"/>
    </xf>
    <xf numFmtId="38" fontId="0" fillId="0" borderId="19" xfId="83" applyFont="1" applyBorder="1" applyAlignment="1">
      <alignment vertical="center" shrinkToFit="1"/>
    </xf>
    <xf numFmtId="0" fontId="0" fillId="0" borderId="0" xfId="0" applyAlignment="1">
      <alignment vertical="center" shrinkToFit="1"/>
    </xf>
    <xf numFmtId="0" fontId="0" fillId="0" borderId="0" xfId="0" applyFill="1" applyBorder="1" applyAlignment="1">
      <alignment vertical="center" shrinkToFit="1"/>
    </xf>
    <xf numFmtId="0" fontId="0" fillId="0" borderId="67" xfId="0" applyFill="1" applyBorder="1" applyAlignment="1">
      <alignment vertical="center" wrapText="1"/>
    </xf>
    <xf numFmtId="180" fontId="0" fillId="0" borderId="67" xfId="69" applyNumberFormat="1" applyFont="1" applyFill="1" applyBorder="1" applyAlignment="1">
      <alignment vertical="center"/>
    </xf>
    <xf numFmtId="3" fontId="0" fillId="0" borderId="67" xfId="0" applyNumberFormat="1" applyFill="1" applyBorder="1" applyAlignment="1">
      <alignment vertical="center"/>
    </xf>
    <xf numFmtId="3" fontId="0" fillId="0" borderId="46" xfId="0" applyNumberFormat="1" applyFill="1" applyBorder="1" applyAlignment="1">
      <alignment vertical="center" wrapText="1"/>
    </xf>
    <xf numFmtId="180" fontId="0" fillId="0" borderId="19" xfId="69" applyNumberFormat="1" applyFont="1" applyFill="1" applyBorder="1" applyAlignment="1">
      <alignment vertical="center" wrapText="1"/>
    </xf>
    <xf numFmtId="3" fontId="0" fillId="0" borderId="21" xfId="0" applyNumberFormat="1" applyFill="1" applyBorder="1" applyAlignment="1">
      <alignment vertical="center" wrapText="1"/>
    </xf>
    <xf numFmtId="0" fontId="4" fillId="0" borderId="21" xfId="0" applyFont="1" applyFill="1" applyBorder="1" applyAlignment="1">
      <alignment vertical="center" wrapText="1" shrinkToFit="1"/>
    </xf>
    <xf numFmtId="180" fontId="0" fillId="0" borderId="28" xfId="0" applyNumberFormat="1" applyFill="1" applyBorder="1" applyAlignment="1">
      <alignment vertical="center"/>
    </xf>
    <xf numFmtId="0" fontId="0" fillId="0" borderId="19" xfId="0" applyFill="1" applyBorder="1" applyAlignment="1">
      <alignment vertical="center" wrapText="1" shrinkToFit="1"/>
    </xf>
    <xf numFmtId="0" fontId="0" fillId="0" borderId="0" xfId="0" applyFill="1" applyBorder="1" applyAlignment="1">
      <alignment vertical="center" wrapText="1"/>
    </xf>
    <xf numFmtId="0" fontId="12" fillId="0" borderId="0" xfId="0" applyFont="1" applyAlignment="1">
      <alignment vertical="center"/>
    </xf>
    <xf numFmtId="0" fontId="12" fillId="0" borderId="0" xfId="0" applyFont="1" applyAlignment="1">
      <alignment vertical="center" wrapText="1"/>
    </xf>
    <xf numFmtId="0" fontId="12" fillId="0" borderId="0" xfId="0" applyFont="1" applyFill="1" applyBorder="1" applyAlignment="1">
      <alignment vertical="center"/>
    </xf>
    <xf numFmtId="38" fontId="12" fillId="0" borderId="0" xfId="83" applyFont="1" applyAlignment="1">
      <alignment vertical="center" wrapText="1"/>
    </xf>
    <xf numFmtId="38" fontId="12" fillId="0" borderId="72" xfId="83" applyFont="1" applyBorder="1" applyAlignment="1">
      <alignment horizontal="center" vertical="center" wrapText="1"/>
    </xf>
    <xf numFmtId="38" fontId="12" fillId="0" borderId="73" xfId="83" applyFont="1" applyBorder="1" applyAlignment="1">
      <alignment horizontal="center" vertical="center" wrapText="1"/>
    </xf>
    <xf numFmtId="38" fontId="12" fillId="0" borderId="74" xfId="83" applyFont="1" applyBorder="1" applyAlignment="1">
      <alignment vertical="center" wrapText="1"/>
    </xf>
    <xf numFmtId="180" fontId="12" fillId="0" borderId="74" xfId="83" applyNumberFormat="1" applyFont="1" applyBorder="1" applyAlignment="1">
      <alignment vertical="center" wrapText="1"/>
    </xf>
    <xf numFmtId="38" fontId="57" fillId="0" borderId="75" xfId="83" applyFont="1" applyBorder="1" applyAlignment="1">
      <alignment vertical="center" wrapText="1"/>
    </xf>
    <xf numFmtId="38" fontId="57" fillId="0" borderId="61" xfId="83" applyFont="1" applyBorder="1" applyAlignment="1">
      <alignment vertical="center" wrapText="1"/>
    </xf>
    <xf numFmtId="38" fontId="12" fillId="0" borderId="61" xfId="83" applyFont="1" applyBorder="1" applyAlignment="1">
      <alignment vertical="center" wrapText="1"/>
    </xf>
    <xf numFmtId="38" fontId="58" fillId="0" borderId="61" xfId="83" applyFont="1" applyBorder="1" applyAlignment="1">
      <alignment vertical="center"/>
    </xf>
    <xf numFmtId="180" fontId="12" fillId="0" borderId="61" xfId="83" applyNumberFormat="1" applyFont="1" applyBorder="1" applyAlignment="1">
      <alignment vertical="center" wrapText="1"/>
    </xf>
    <xf numFmtId="38" fontId="58" fillId="0" borderId="76" xfId="83" applyFont="1" applyBorder="1" applyAlignment="1">
      <alignment vertical="center"/>
    </xf>
    <xf numFmtId="38" fontId="13" fillId="0" borderId="77" xfId="83" applyFont="1" applyBorder="1" applyAlignment="1">
      <alignment vertical="center"/>
    </xf>
    <xf numFmtId="38" fontId="12" fillId="0" borderId="61" xfId="83" applyFont="1" applyFill="1" applyBorder="1" applyAlignment="1">
      <alignment vertical="center" wrapText="1"/>
    </xf>
    <xf numFmtId="38" fontId="58" fillId="0" borderId="76" xfId="83" applyFont="1" applyBorder="1" applyAlignment="1">
      <alignment horizontal="center" vertical="center" shrinkToFit="1"/>
    </xf>
    <xf numFmtId="38" fontId="58" fillId="0" borderId="61" xfId="83" applyFont="1" applyBorder="1" applyAlignment="1">
      <alignment horizontal="center" vertical="center"/>
    </xf>
    <xf numFmtId="38" fontId="12" fillId="0" borderId="61" xfId="83" applyFont="1" applyBorder="1" applyAlignment="1">
      <alignment horizontal="center" vertical="center" wrapText="1"/>
    </xf>
    <xf numFmtId="38" fontId="59" fillId="0" borderId="61" xfId="83" applyFont="1" applyBorder="1" applyAlignment="1">
      <alignment vertical="center" shrinkToFit="1"/>
    </xf>
    <xf numFmtId="38" fontId="12" fillId="0" borderId="78" xfId="83" applyFont="1" applyBorder="1" applyAlignment="1">
      <alignment vertical="center" wrapText="1"/>
    </xf>
    <xf numFmtId="38" fontId="12" fillId="60" borderId="38" xfId="83" applyFont="1" applyFill="1" applyBorder="1" applyAlignment="1">
      <alignment horizontal="center" vertical="center" wrapText="1"/>
    </xf>
    <xf numFmtId="38" fontId="12" fillId="60" borderId="37" xfId="83" applyFont="1" applyFill="1" applyBorder="1" applyAlignment="1">
      <alignment horizontal="center" vertical="center" wrapText="1"/>
    </xf>
    <xf numFmtId="38" fontId="13" fillId="60" borderId="37" xfId="83" applyFont="1" applyFill="1" applyBorder="1" applyAlignment="1">
      <alignment horizontal="center" vertical="center" wrapText="1"/>
    </xf>
    <xf numFmtId="38" fontId="12" fillId="60" borderId="36" xfId="83" applyFont="1" applyFill="1" applyBorder="1" applyAlignment="1">
      <alignment horizontal="center" vertical="center" wrapText="1"/>
    </xf>
    <xf numFmtId="180" fontId="12" fillId="0" borderId="0" xfId="69" applyNumberFormat="1" applyFont="1" applyAlignment="1">
      <alignment vertical="center"/>
    </xf>
    <xf numFmtId="3" fontId="12" fillId="0" borderId="0" xfId="0" applyNumberFormat="1" applyFont="1" applyAlignment="1">
      <alignment vertical="center"/>
    </xf>
    <xf numFmtId="38" fontId="12" fillId="0" borderId="79" xfId="83" applyFont="1" applyBorder="1" applyAlignment="1">
      <alignment vertical="center" wrapText="1"/>
    </xf>
    <xf numFmtId="180" fontId="12" fillId="0" borderId="74" xfId="69" applyNumberFormat="1" applyFont="1" applyBorder="1" applyAlignment="1">
      <alignment vertical="center"/>
    </xf>
    <xf numFmtId="3" fontId="12" fillId="0" borderId="74" xfId="0" applyNumberFormat="1" applyFont="1" applyBorder="1" applyAlignment="1">
      <alignment vertical="center"/>
    </xf>
    <xf numFmtId="38" fontId="12" fillId="0" borderId="80" xfId="83" applyFont="1" applyBorder="1" applyAlignment="1">
      <alignment horizontal="right" vertical="center" wrapText="1"/>
    </xf>
    <xf numFmtId="38" fontId="12" fillId="0" borderId="60" xfId="83" applyFont="1" applyBorder="1" applyAlignment="1">
      <alignment horizontal="right" vertical="center" wrapText="1"/>
    </xf>
    <xf numFmtId="180" fontId="12" fillId="0" borderId="81" xfId="69" applyNumberFormat="1" applyFont="1" applyFill="1" applyBorder="1" applyAlignment="1">
      <alignment vertical="center"/>
    </xf>
    <xf numFmtId="0" fontId="12" fillId="0" borderId="60" xfId="0" applyFont="1" applyBorder="1" applyAlignment="1">
      <alignment horizontal="center" vertical="center" wrapText="1"/>
    </xf>
    <xf numFmtId="38" fontId="14" fillId="0" borderId="60" xfId="83" applyFont="1" applyBorder="1" applyAlignment="1">
      <alignment vertical="center" wrapText="1"/>
    </xf>
    <xf numFmtId="38" fontId="12" fillId="0" borderId="60" xfId="83" applyFont="1" applyFill="1" applyBorder="1" applyAlignment="1">
      <alignment horizontal="center" vertical="center" shrinkToFit="1"/>
    </xf>
    <xf numFmtId="38" fontId="12" fillId="0" borderId="60" xfId="83" applyFont="1" applyBorder="1" applyAlignment="1">
      <alignment horizontal="center" vertical="center" wrapText="1"/>
    </xf>
    <xf numFmtId="0" fontId="59" fillId="0" borderId="60" xfId="0" applyFont="1" applyBorder="1" applyAlignment="1">
      <alignment vertical="center" wrapText="1"/>
    </xf>
    <xf numFmtId="38" fontId="12" fillId="0" borderId="82" xfId="83" applyFont="1" applyBorder="1" applyAlignment="1">
      <alignment vertical="center" wrapText="1"/>
    </xf>
    <xf numFmtId="38" fontId="12" fillId="0" borderId="83" xfId="83" applyFont="1" applyBorder="1" applyAlignment="1">
      <alignment horizontal="right" vertical="center" wrapText="1"/>
    </xf>
    <xf numFmtId="38" fontId="12" fillId="0" borderId="57" xfId="83" applyFont="1" applyBorder="1" applyAlignment="1">
      <alignment horizontal="right" vertical="center" wrapText="1"/>
    </xf>
    <xf numFmtId="180" fontId="12" fillId="0" borderId="57" xfId="69" applyNumberFormat="1" applyFont="1" applyFill="1" applyBorder="1" applyAlignment="1">
      <alignment vertical="center"/>
    </xf>
    <xf numFmtId="0" fontId="12" fillId="0" borderId="57" xfId="0" applyFont="1" applyBorder="1" applyAlignment="1">
      <alignment horizontal="center" vertical="center" wrapText="1"/>
    </xf>
    <xf numFmtId="38" fontId="14" fillId="0" borderId="57" xfId="83" applyFont="1" applyBorder="1" applyAlignment="1">
      <alignment vertical="center" wrapText="1"/>
    </xf>
    <xf numFmtId="38" fontId="12" fillId="0" borderId="57" xfId="83" applyFont="1" applyFill="1" applyBorder="1" applyAlignment="1">
      <alignment horizontal="center" vertical="center" shrinkToFit="1"/>
    </xf>
    <xf numFmtId="38" fontId="12" fillId="0" borderId="57" xfId="83" applyFont="1" applyBorder="1" applyAlignment="1">
      <alignment horizontal="center" vertical="center" wrapText="1"/>
    </xf>
    <xf numFmtId="0" fontId="59" fillId="0" borderId="57" xfId="0" applyFont="1" applyBorder="1" applyAlignment="1">
      <alignment vertical="center" wrapText="1"/>
    </xf>
    <xf numFmtId="38" fontId="12" fillId="0" borderId="84" xfId="83" applyFont="1" applyBorder="1" applyAlignment="1">
      <alignment vertical="center" wrapText="1"/>
    </xf>
    <xf numFmtId="180" fontId="12" fillId="0" borderId="57" xfId="69" applyNumberFormat="1" applyFont="1" applyBorder="1" applyAlignment="1">
      <alignment vertical="center"/>
    </xf>
    <xf numFmtId="0" fontId="12" fillId="0" borderId="0" xfId="0" applyFont="1" applyFill="1" applyAlignment="1">
      <alignment vertical="center"/>
    </xf>
    <xf numFmtId="38" fontId="12" fillId="0" borderId="57" xfId="83" applyFont="1" applyBorder="1" applyAlignment="1">
      <alignment horizontal="center" vertical="center" shrinkToFit="1"/>
    </xf>
    <xf numFmtId="0" fontId="12" fillId="61" borderId="57" xfId="0" applyFont="1" applyFill="1" applyBorder="1" applyAlignment="1">
      <alignment horizontal="center" vertical="center" wrapText="1"/>
    </xf>
    <xf numFmtId="38" fontId="58" fillId="0" borderId="57" xfId="83" applyFont="1" applyFill="1" applyBorder="1" applyAlignment="1">
      <alignment vertical="center"/>
    </xf>
    <xf numFmtId="38" fontId="15" fillId="0" borderId="57" xfId="83" applyFont="1" applyBorder="1" applyAlignment="1">
      <alignment vertical="center" wrapText="1"/>
    </xf>
    <xf numFmtId="38" fontId="12" fillId="0" borderId="75" xfId="83" applyFont="1" applyBorder="1" applyAlignment="1">
      <alignment vertical="center" wrapText="1"/>
    </xf>
    <xf numFmtId="180" fontId="12" fillId="0" borderId="61" xfId="69" applyNumberFormat="1" applyFont="1" applyBorder="1" applyAlignment="1">
      <alignment vertical="center"/>
    </xf>
    <xf numFmtId="38" fontId="58" fillId="0" borderId="61" xfId="83" applyFont="1" applyFill="1" applyBorder="1" applyAlignment="1">
      <alignment vertical="center"/>
    </xf>
    <xf numFmtId="0" fontId="15" fillId="0" borderId="61" xfId="0" applyFont="1" applyBorder="1" applyAlignment="1">
      <alignment horizontal="center" vertical="center" wrapText="1"/>
    </xf>
    <xf numFmtId="38" fontId="15" fillId="0" borderId="61" xfId="83" applyFont="1" applyBorder="1" applyAlignment="1">
      <alignment vertical="center" wrapText="1" shrinkToFit="1"/>
    </xf>
    <xf numFmtId="38" fontId="12" fillId="0" borderId="85" xfId="83" applyFont="1" applyBorder="1" applyAlignment="1">
      <alignment vertical="center" wrapText="1"/>
    </xf>
    <xf numFmtId="0" fontId="12" fillId="57" borderId="86" xfId="0" applyFont="1" applyFill="1" applyBorder="1" applyAlignment="1">
      <alignment horizontal="center" vertical="center" wrapText="1"/>
    </xf>
    <xf numFmtId="0" fontId="12" fillId="57" borderId="87" xfId="0" applyFont="1" applyFill="1" applyBorder="1" applyAlignment="1">
      <alignment horizontal="center" vertical="center" wrapText="1"/>
    </xf>
    <xf numFmtId="0" fontId="12" fillId="57" borderId="87" xfId="0" applyFont="1" applyFill="1" applyBorder="1" applyAlignment="1">
      <alignment horizontal="center" vertical="center"/>
    </xf>
    <xf numFmtId="0" fontId="12" fillId="57" borderId="88" xfId="0" applyFont="1" applyFill="1" applyBorder="1" applyAlignment="1">
      <alignment horizontal="center" vertical="center" wrapText="1"/>
    </xf>
    <xf numFmtId="0" fontId="12" fillId="0" borderId="47" xfId="0" applyFont="1" applyFill="1" applyBorder="1" applyAlignment="1">
      <alignment horizontal="center" vertical="center"/>
    </xf>
    <xf numFmtId="0" fontId="12" fillId="47" borderId="19" xfId="0" applyFont="1" applyFill="1" applyBorder="1" applyAlignment="1">
      <alignment horizontal="center" vertical="center"/>
    </xf>
    <xf numFmtId="3" fontId="0" fillId="0" borderId="28" xfId="0" applyNumberFormat="1" applyBorder="1" applyAlignment="1">
      <alignment vertical="center" shrinkToFit="1"/>
    </xf>
    <xf numFmtId="3" fontId="0" fillId="0" borderId="21" xfId="0" applyNumberFormat="1" applyBorder="1" applyAlignment="1">
      <alignment vertical="center" shrinkToFit="1"/>
    </xf>
    <xf numFmtId="0" fontId="0" fillId="0" borderId="19" xfId="0" applyBorder="1" applyAlignment="1">
      <alignment vertical="center" wrapText="1" shrinkToFit="1"/>
    </xf>
    <xf numFmtId="0" fontId="0" fillId="0" borderId="19" xfId="0" applyBorder="1" applyAlignment="1">
      <alignment horizontal="left" vertical="top" wrapText="1"/>
    </xf>
    <xf numFmtId="0" fontId="0" fillId="47" borderId="24" xfId="0" applyFill="1" applyBorder="1" applyAlignment="1">
      <alignment vertical="center"/>
    </xf>
    <xf numFmtId="0" fontId="0" fillId="57" borderId="19" xfId="0" applyFill="1" applyBorder="1" applyAlignment="1">
      <alignment vertical="center" wrapText="1"/>
    </xf>
    <xf numFmtId="0" fontId="0" fillId="0" borderId="69" xfId="0" applyBorder="1" applyAlignment="1">
      <alignment vertical="center"/>
    </xf>
    <xf numFmtId="0" fontId="7" fillId="0" borderId="19" xfId="0" applyFont="1" applyBorder="1" applyAlignment="1">
      <alignment vertical="center"/>
    </xf>
    <xf numFmtId="3" fontId="0" fillId="0" borderId="21" xfId="0" applyNumberFormat="1" applyBorder="1" applyAlignment="1">
      <alignment horizontal="center" vertical="center"/>
    </xf>
    <xf numFmtId="180" fontId="0" fillId="0" borderId="19" xfId="69" applyNumberFormat="1" applyFont="1" applyBorder="1" applyAlignment="1">
      <alignment horizontal="center" vertical="center"/>
    </xf>
    <xf numFmtId="191" fontId="0" fillId="0" borderId="19" xfId="0" applyNumberFormat="1" applyBorder="1" applyAlignment="1">
      <alignment vertical="center"/>
    </xf>
    <xf numFmtId="0" fontId="0" fillId="0" borderId="47" xfId="0" applyBorder="1" applyAlignment="1">
      <alignment vertical="center"/>
    </xf>
    <xf numFmtId="0" fontId="0" fillId="0" borderId="47" xfId="0" applyBorder="1" applyAlignment="1">
      <alignment vertical="center"/>
    </xf>
    <xf numFmtId="0" fontId="0" fillId="0" borderId="0" xfId="0" applyAlignment="1">
      <alignment vertical="center"/>
    </xf>
    <xf numFmtId="0" fontId="0" fillId="0" borderId="0" xfId="0" applyFill="1" applyAlignment="1">
      <alignment vertical="center"/>
    </xf>
    <xf numFmtId="3" fontId="0" fillId="0" borderId="21" xfId="0" applyNumberFormat="1" applyFill="1" applyBorder="1" applyAlignment="1">
      <alignment horizontal="center" vertical="center"/>
    </xf>
    <xf numFmtId="180" fontId="0" fillId="0" borderId="19" xfId="69" applyNumberFormat="1" applyFont="1" applyFill="1" applyBorder="1" applyAlignment="1">
      <alignment horizontal="center" vertical="center"/>
    </xf>
    <xf numFmtId="0" fontId="8" fillId="0" borderId="0" xfId="0" applyFont="1" applyFill="1" applyAlignment="1">
      <alignment vertical="center"/>
    </xf>
    <xf numFmtId="3" fontId="0" fillId="0" borderId="0" xfId="0" applyNumberFormat="1" applyFill="1" applyAlignment="1">
      <alignment horizontal="center" vertical="center"/>
    </xf>
    <xf numFmtId="191" fontId="0" fillId="0" borderId="50" xfId="0" applyNumberFormat="1"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7" fillId="0" borderId="24" xfId="0" applyFont="1" applyBorder="1" applyAlignment="1">
      <alignment vertical="center"/>
    </xf>
    <xf numFmtId="3" fontId="0" fillId="0" borderId="42" xfId="0" applyNumberFormat="1" applyBorder="1" applyAlignment="1">
      <alignment horizontal="center" vertical="center"/>
    </xf>
    <xf numFmtId="180" fontId="0" fillId="0" borderId="24" xfId="69" applyNumberFormat="1" applyFont="1" applyFill="1" applyBorder="1" applyAlignment="1">
      <alignment horizontal="center" vertical="center"/>
    </xf>
    <xf numFmtId="191" fontId="0" fillId="0" borderId="24" xfId="0" applyNumberFormat="1" applyBorder="1" applyAlignment="1">
      <alignment vertical="center"/>
    </xf>
    <xf numFmtId="0" fontId="0" fillId="0" borderId="89" xfId="0" applyBorder="1" applyAlignment="1">
      <alignment vertical="center"/>
    </xf>
    <xf numFmtId="0" fontId="0" fillId="0" borderId="90" xfId="0" applyBorder="1" applyAlignment="1">
      <alignment vertical="center"/>
    </xf>
    <xf numFmtId="0" fontId="0" fillId="0" borderId="90" xfId="0" applyBorder="1" applyAlignment="1">
      <alignment vertical="center"/>
    </xf>
    <xf numFmtId="0" fontId="7" fillId="0" borderId="37" xfId="0" applyFont="1" applyBorder="1" applyAlignment="1">
      <alignment vertical="center"/>
    </xf>
    <xf numFmtId="0" fontId="8" fillId="0" borderId="37" xfId="0" applyFont="1" applyBorder="1" applyAlignment="1">
      <alignment vertical="center"/>
    </xf>
    <xf numFmtId="0" fontId="0" fillId="0" borderId="37" xfId="0" applyBorder="1" applyAlignment="1">
      <alignment vertical="center"/>
    </xf>
    <xf numFmtId="0" fontId="0" fillId="0" borderId="91" xfId="0" applyBorder="1" applyAlignment="1">
      <alignment vertical="center"/>
    </xf>
    <xf numFmtId="0" fontId="0" fillId="0" borderId="37" xfId="0" applyFill="1" applyBorder="1" applyAlignment="1">
      <alignment vertical="center"/>
    </xf>
    <xf numFmtId="3" fontId="0" fillId="0" borderId="92" xfId="0" applyNumberFormat="1" applyBorder="1" applyAlignment="1">
      <alignment vertical="center"/>
    </xf>
    <xf numFmtId="3" fontId="0" fillId="0" borderId="91" xfId="0" applyNumberFormat="1" applyBorder="1" applyAlignment="1">
      <alignment vertical="center"/>
    </xf>
    <xf numFmtId="180" fontId="0" fillId="0" borderId="37" xfId="69" applyNumberFormat="1" applyBorder="1" applyAlignment="1">
      <alignment vertical="center"/>
    </xf>
    <xf numFmtId="0" fontId="0" fillId="0" borderId="37" xfId="0" applyFill="1" applyBorder="1" applyAlignment="1">
      <alignment vertical="center" wrapText="1"/>
    </xf>
    <xf numFmtId="191" fontId="0" fillId="0" borderId="37" xfId="0" applyNumberFormat="1" applyFill="1" applyBorder="1" applyAlignment="1">
      <alignment vertical="center" wrapText="1"/>
    </xf>
    <xf numFmtId="180" fontId="0" fillId="0" borderId="19" xfId="69" applyNumberFormat="1" applyFill="1" applyBorder="1" applyAlignment="1">
      <alignment vertical="center"/>
    </xf>
    <xf numFmtId="191" fontId="0" fillId="0" borderId="19" xfId="0" applyNumberFormat="1" applyFill="1" applyBorder="1" applyAlignment="1">
      <alignment vertical="center" wrapText="1"/>
    </xf>
    <xf numFmtId="0" fontId="0" fillId="0" borderId="0" xfId="0" applyAlignment="1">
      <alignment horizontal="center" vertical="center"/>
    </xf>
    <xf numFmtId="180" fontId="0" fillId="0" borderId="19" xfId="69" applyNumberFormat="1" applyBorder="1" applyAlignment="1">
      <alignment vertical="center"/>
    </xf>
    <xf numFmtId="180" fontId="0" fillId="0" borderId="24" xfId="69" applyNumberFormat="1" applyFill="1" applyBorder="1" applyAlignment="1">
      <alignment vertical="center"/>
    </xf>
    <xf numFmtId="191" fontId="0" fillId="0" borderId="24" xfId="0" applyNumberFormat="1" applyFill="1" applyBorder="1" applyAlignment="1">
      <alignment vertical="center" wrapText="1"/>
    </xf>
    <xf numFmtId="3" fontId="0" fillId="0" borderId="0" xfId="0" applyNumberFormat="1" applyAlignment="1">
      <alignment horizontal="center" vertical="center"/>
    </xf>
    <xf numFmtId="180" fontId="0" fillId="0" borderId="0" xfId="69" applyNumberFormat="1" applyFont="1" applyAlignment="1">
      <alignment horizontal="center" vertical="center"/>
    </xf>
    <xf numFmtId="180" fontId="0" fillId="0" borderId="0" xfId="69" applyNumberFormat="1" applyAlignment="1">
      <alignment vertical="center"/>
    </xf>
    <xf numFmtId="0" fontId="0" fillId="47" borderId="19" xfId="0" applyFill="1" applyBorder="1" applyAlignment="1">
      <alignment vertical="center" shrinkToFit="1"/>
    </xf>
    <xf numFmtId="0" fontId="7" fillId="0" borderId="19" xfId="0" applyFont="1" applyBorder="1" applyAlignment="1">
      <alignment vertical="center" shrinkToFit="1"/>
    </xf>
    <xf numFmtId="0" fontId="0" fillId="0" borderId="0" xfId="0" applyBorder="1" applyAlignment="1">
      <alignment horizontal="center" vertical="center"/>
    </xf>
    <xf numFmtId="0" fontId="0" fillId="0" borderId="20" xfId="0" applyFill="1" applyBorder="1" applyAlignment="1">
      <alignment vertical="center" shrinkToFit="1"/>
    </xf>
    <xf numFmtId="0" fontId="0" fillId="0" borderId="0" xfId="0" applyFill="1" applyAlignment="1">
      <alignment vertical="center" shrinkToFit="1"/>
    </xf>
    <xf numFmtId="0" fontId="0" fillId="47" borderId="19" xfId="0" applyFill="1" applyBorder="1" applyAlignment="1">
      <alignment horizontal="center" vertical="center"/>
    </xf>
    <xf numFmtId="3" fontId="0" fillId="0" borderId="19" xfId="0" applyNumberFormat="1" applyFill="1" applyBorder="1" applyAlignment="1">
      <alignment vertical="center" wrapText="1"/>
    </xf>
    <xf numFmtId="0" fontId="0" fillId="0" borderId="25" xfId="0" applyFill="1" applyBorder="1" applyAlignment="1">
      <alignment vertical="center"/>
    </xf>
    <xf numFmtId="3" fontId="0" fillId="59" borderId="19" xfId="0" applyNumberFormat="1" applyFill="1" applyBorder="1" applyAlignment="1">
      <alignment vertical="center"/>
    </xf>
    <xf numFmtId="3" fontId="0" fillId="59" borderId="19" xfId="0" applyNumberFormat="1" applyFill="1" applyBorder="1" applyAlignment="1">
      <alignment vertical="center" wrapText="1"/>
    </xf>
    <xf numFmtId="0" fontId="0" fillId="59" borderId="25" xfId="0" applyFill="1" applyBorder="1" applyAlignment="1">
      <alignment vertical="center"/>
    </xf>
    <xf numFmtId="38" fontId="0" fillId="59" borderId="28" xfId="83" applyFont="1" applyFill="1" applyBorder="1" applyAlignment="1">
      <alignment vertical="center" wrapText="1"/>
    </xf>
    <xf numFmtId="38" fontId="0" fillId="59" borderId="19" xfId="83" applyFill="1" applyBorder="1" applyAlignment="1">
      <alignment vertical="center" wrapText="1"/>
    </xf>
    <xf numFmtId="38" fontId="0" fillId="59" borderId="19" xfId="83" applyFont="1" applyFill="1" applyBorder="1" applyAlignment="1">
      <alignment vertical="center" wrapText="1"/>
    </xf>
    <xf numFmtId="0" fontId="0" fillId="59" borderId="28" xfId="0" applyFill="1" applyBorder="1" applyAlignment="1">
      <alignment vertical="center" wrapText="1"/>
    </xf>
    <xf numFmtId="0" fontId="0" fillId="0" borderId="70" xfId="0" applyBorder="1" applyAlignment="1">
      <alignment vertical="center" wrapText="1"/>
    </xf>
    <xf numFmtId="0" fontId="56" fillId="0" borderId="0" xfId="0" applyFont="1" applyAlignment="1">
      <alignment vertical="center"/>
    </xf>
    <xf numFmtId="185" fontId="0" fillId="0" borderId="19" xfId="0" applyNumberFormat="1" applyFont="1" applyBorder="1" applyAlignment="1">
      <alignment vertical="center" wrapText="1"/>
    </xf>
    <xf numFmtId="0" fontId="0" fillId="0" borderId="19" xfId="0" applyFont="1" applyFill="1" applyBorder="1" applyAlignment="1">
      <alignment horizontal="right" vertical="center"/>
    </xf>
    <xf numFmtId="38" fontId="0" fillId="0" borderId="28" xfId="83" applyFont="1" applyBorder="1" applyAlignment="1">
      <alignment vertical="center"/>
    </xf>
    <xf numFmtId="38" fontId="0" fillId="0" borderId="28" xfId="83" applyFont="1" applyFill="1" applyBorder="1" applyAlignment="1">
      <alignment vertical="center"/>
    </xf>
    <xf numFmtId="0" fontId="0" fillId="0" borderId="19" xfId="0" applyNumberFormat="1" applyBorder="1" applyAlignment="1">
      <alignment vertical="center" wrapText="1"/>
    </xf>
    <xf numFmtId="0" fontId="55" fillId="0" borderId="19" xfId="0" applyFont="1" applyFill="1" applyBorder="1" applyAlignment="1">
      <alignment vertical="center" shrinkToFit="1"/>
    </xf>
    <xf numFmtId="0" fontId="55" fillId="0" borderId="21" xfId="0" applyFont="1" applyFill="1" applyBorder="1" applyAlignment="1">
      <alignment vertical="center" shrinkToFit="1"/>
    </xf>
    <xf numFmtId="3" fontId="55" fillId="0" borderId="28" xfId="0" applyNumberFormat="1" applyFont="1" applyFill="1" applyBorder="1" applyAlignment="1">
      <alignment vertical="center" shrinkToFit="1"/>
    </xf>
    <xf numFmtId="180" fontId="55" fillId="0" borderId="19" xfId="69" applyNumberFormat="1" applyFont="1" applyBorder="1" applyAlignment="1">
      <alignment vertical="center" shrinkToFit="1"/>
    </xf>
    <xf numFmtId="3" fontId="55" fillId="0" borderId="19" xfId="0" applyNumberFormat="1" applyFont="1" applyFill="1" applyBorder="1" applyAlignment="1">
      <alignment vertical="center" shrinkToFit="1"/>
    </xf>
    <xf numFmtId="0" fontId="0" fillId="0" borderId="19" xfId="0" applyFill="1" applyBorder="1" applyAlignment="1">
      <alignment vertical="center"/>
    </xf>
    <xf numFmtId="3" fontId="0" fillId="0" borderId="28" xfId="0" applyNumberFormat="1" applyBorder="1" applyAlignment="1">
      <alignment vertical="center"/>
    </xf>
    <xf numFmtId="3" fontId="0" fillId="0" borderId="21" xfId="0" applyNumberFormat="1" applyBorder="1" applyAlignment="1">
      <alignment vertical="center"/>
    </xf>
    <xf numFmtId="180" fontId="0" fillId="0" borderId="19" xfId="69" applyNumberFormat="1" applyFont="1" applyBorder="1" applyAlignment="1">
      <alignment vertical="center"/>
    </xf>
    <xf numFmtId="3" fontId="0" fillId="0" borderId="28" xfId="0" applyNumberFormat="1" applyFont="1" applyBorder="1" applyAlignment="1">
      <alignment vertical="center"/>
    </xf>
    <xf numFmtId="0" fontId="0" fillId="0" borderId="19" xfId="0" applyFill="1" applyBorder="1" applyAlignment="1">
      <alignment horizontal="right" vertical="center"/>
    </xf>
    <xf numFmtId="3" fontId="0" fillId="0" borderId="19" xfId="0" applyNumberFormat="1" applyBorder="1" applyAlignment="1">
      <alignment vertical="center"/>
    </xf>
    <xf numFmtId="3" fontId="0" fillId="59" borderId="19" xfId="0" applyNumberFormat="1" applyFill="1" applyBorder="1" applyAlignment="1">
      <alignment vertical="center"/>
    </xf>
    <xf numFmtId="185" fontId="0" fillId="0" borderId="19" xfId="83" applyNumberFormat="1" applyFont="1" applyBorder="1" applyAlignment="1">
      <alignment vertical="center" wrapText="1"/>
    </xf>
    <xf numFmtId="185" fontId="0" fillId="0" borderId="19" xfId="83" applyNumberFormat="1" applyFont="1" applyFill="1" applyBorder="1" applyAlignment="1">
      <alignment vertical="center" wrapText="1"/>
    </xf>
    <xf numFmtId="3" fontId="0" fillId="0" borderId="0" xfId="0" applyNumberFormat="1" applyAlignment="1">
      <alignment vertical="center"/>
    </xf>
    <xf numFmtId="0" fontId="0" fillId="0" borderId="21" xfId="0" applyNumberFormat="1" applyFill="1" applyBorder="1" applyAlignment="1">
      <alignment vertical="center" wrapText="1"/>
    </xf>
    <xf numFmtId="3" fontId="7" fillId="0" borderId="21" xfId="0" applyNumberFormat="1" applyFont="1" applyFill="1" applyBorder="1" applyAlignment="1">
      <alignment vertical="center" wrapText="1"/>
    </xf>
    <xf numFmtId="0" fontId="7" fillId="0" borderId="19" xfId="0" applyNumberFormat="1" applyFont="1" applyFill="1" applyBorder="1" applyAlignment="1">
      <alignment vertical="center" wrapText="1"/>
    </xf>
    <xf numFmtId="0" fontId="0" fillId="0" borderId="19" xfId="0" applyFont="1" applyFill="1" applyBorder="1" applyAlignment="1">
      <alignment horizontal="left" vertical="center" wrapText="1"/>
    </xf>
    <xf numFmtId="0" fontId="7" fillId="0" borderId="19" xfId="0" applyFont="1" applyBorder="1" applyAlignment="1">
      <alignment vertical="center" wrapText="1"/>
    </xf>
    <xf numFmtId="0" fontId="16" fillId="0" borderId="0" xfId="0" applyFont="1" applyAlignment="1">
      <alignment vertical="center" wrapText="1"/>
    </xf>
    <xf numFmtId="38" fontId="0" fillId="0" borderId="19" xfId="84" applyNumberFormat="1" applyBorder="1" applyAlignment="1">
      <alignment vertical="center" wrapText="1"/>
    </xf>
    <xf numFmtId="0" fontId="4" fillId="0" borderId="19" xfId="0" applyFont="1" applyBorder="1" applyAlignment="1">
      <alignment vertical="center"/>
    </xf>
    <xf numFmtId="0" fontId="0" fillId="0" borderId="88" xfId="0" applyBorder="1" applyAlignment="1">
      <alignment vertical="center"/>
    </xf>
    <xf numFmtId="0" fontId="0" fillId="47" borderId="87" xfId="0" applyFill="1" applyBorder="1" applyAlignment="1">
      <alignment vertical="center"/>
    </xf>
    <xf numFmtId="0" fontId="0" fillId="0" borderId="93" xfId="0" applyBorder="1" applyAlignment="1">
      <alignment vertical="center"/>
    </xf>
    <xf numFmtId="0" fontId="0" fillId="0" borderId="93" xfId="0" applyFill="1" applyBorder="1" applyAlignment="1">
      <alignment vertical="center"/>
    </xf>
    <xf numFmtId="0" fontId="0" fillId="0" borderId="93" xfId="0" applyBorder="1" applyAlignment="1">
      <alignment vertical="center" wrapText="1"/>
    </xf>
    <xf numFmtId="0" fontId="0" fillId="0" borderId="94" xfId="0" applyBorder="1" applyAlignment="1">
      <alignment vertical="center" wrapText="1"/>
    </xf>
    <xf numFmtId="0" fontId="0" fillId="57" borderId="25" xfId="0" applyFill="1" applyBorder="1" applyAlignment="1">
      <alignment vertical="center" wrapText="1"/>
    </xf>
    <xf numFmtId="0" fontId="0" fillId="0" borderId="95" xfId="0" applyBorder="1" applyAlignment="1">
      <alignment vertical="center"/>
    </xf>
    <xf numFmtId="3" fontId="0" fillId="0" borderId="96" xfId="0" applyNumberFormat="1" applyBorder="1" applyAlignment="1">
      <alignment vertical="center" wrapText="1"/>
    </xf>
    <xf numFmtId="3" fontId="0" fillId="0" borderId="97" xfId="0" applyNumberFormat="1" applyBorder="1" applyAlignment="1">
      <alignment vertical="center" wrapText="1"/>
    </xf>
    <xf numFmtId="3" fontId="0" fillId="0" borderId="29" xfId="0" applyNumberFormat="1" applyBorder="1" applyAlignment="1">
      <alignment vertical="center" wrapText="1"/>
    </xf>
    <xf numFmtId="0" fontId="0" fillId="0" borderId="98" xfId="0" applyBorder="1" applyAlignment="1">
      <alignment vertical="center"/>
    </xf>
    <xf numFmtId="0" fontId="0" fillId="0" borderId="99" xfId="0" applyFill="1" applyBorder="1" applyAlignment="1">
      <alignment vertical="center"/>
    </xf>
    <xf numFmtId="0" fontId="0" fillId="0" borderId="74" xfId="0" applyBorder="1" applyAlignment="1">
      <alignment vertical="center"/>
    </xf>
    <xf numFmtId="0" fontId="0" fillId="0" borderId="74" xfId="0" applyFill="1" applyBorder="1" applyAlignment="1">
      <alignment vertical="center"/>
    </xf>
    <xf numFmtId="3" fontId="0" fillId="0" borderId="74" xfId="0" applyNumberFormat="1" applyBorder="1" applyAlignment="1">
      <alignment vertical="center"/>
    </xf>
    <xf numFmtId="180" fontId="0" fillId="0" borderId="74" xfId="69" applyNumberFormat="1" applyFont="1" applyBorder="1" applyAlignment="1">
      <alignment vertical="center"/>
    </xf>
    <xf numFmtId="0" fontId="0" fillId="0" borderId="100" xfId="0" applyBorder="1" applyAlignment="1">
      <alignment vertical="center" wrapText="1"/>
    </xf>
    <xf numFmtId="0" fontId="0" fillId="0" borderId="101" xfId="0" applyBorder="1" applyAlignment="1">
      <alignment vertical="center" wrapText="1"/>
    </xf>
    <xf numFmtId="38" fontId="0" fillId="0" borderId="19" xfId="0" applyNumberFormat="1" applyFill="1" applyBorder="1" applyAlignment="1">
      <alignment vertical="center" wrapText="1"/>
    </xf>
    <xf numFmtId="0" fontId="0" fillId="0" borderId="19" xfId="0" applyFill="1" applyBorder="1" applyAlignment="1">
      <alignment horizontal="left" vertical="top" wrapText="1"/>
    </xf>
    <xf numFmtId="0" fontId="0" fillId="0" borderId="19" xfId="0" applyFont="1" applyBorder="1" applyAlignment="1">
      <alignment vertical="center" wrapText="1" shrinkToFit="1"/>
    </xf>
    <xf numFmtId="38" fontId="0" fillId="0" borderId="19" xfId="0" applyNumberFormat="1" applyBorder="1" applyAlignment="1">
      <alignment vertical="center" wrapText="1"/>
    </xf>
    <xf numFmtId="0" fontId="0" fillId="0" borderId="19" xfId="0" applyFont="1" applyFill="1" applyBorder="1" applyAlignment="1">
      <alignment horizontal="left" vertical="center" wrapText="1" shrinkToFit="1"/>
    </xf>
    <xf numFmtId="0" fontId="0" fillId="0" borderId="19" xfId="0" applyFill="1" applyBorder="1" applyAlignment="1">
      <alignment horizontal="left" vertical="center" wrapText="1"/>
    </xf>
    <xf numFmtId="186" fontId="0" fillId="0" borderId="19" xfId="0" applyNumberFormat="1" applyFont="1" applyFill="1" applyBorder="1" applyAlignment="1">
      <alignment vertical="center" wrapText="1"/>
    </xf>
    <xf numFmtId="38" fontId="55" fillId="0" borderId="19" xfId="83" applyFont="1" applyFill="1" applyBorder="1" applyAlignment="1">
      <alignment vertical="center" wrapText="1"/>
    </xf>
    <xf numFmtId="0" fontId="0" fillId="0" borderId="62" xfId="0" applyBorder="1" applyAlignment="1">
      <alignment vertical="center"/>
    </xf>
    <xf numFmtId="0" fontId="60" fillId="0" borderId="19" xfId="0" applyFont="1" applyBorder="1" applyAlignment="1">
      <alignment vertical="center" wrapText="1" shrinkToFit="1"/>
    </xf>
    <xf numFmtId="38" fontId="38" fillId="0" borderId="19" xfId="83" applyFont="1" applyBorder="1" applyAlignment="1">
      <alignment vertical="center"/>
    </xf>
    <xf numFmtId="185" fontId="0" fillId="0" borderId="19" xfId="0" applyNumberFormat="1" applyFont="1" applyBorder="1" applyAlignment="1">
      <alignment vertical="center"/>
    </xf>
    <xf numFmtId="0" fontId="60" fillId="0" borderId="19" xfId="0" applyFont="1" applyBorder="1" applyAlignment="1">
      <alignment vertical="center" wrapText="1"/>
    </xf>
    <xf numFmtId="0" fontId="61" fillId="0" borderId="19" xfId="0" applyFont="1" applyBorder="1" applyAlignment="1">
      <alignment vertical="center" wrapText="1"/>
    </xf>
    <xf numFmtId="0" fontId="0" fillId="0" borderId="0" xfId="0" applyFont="1" applyAlignment="1">
      <alignment vertical="center"/>
    </xf>
    <xf numFmtId="0" fontId="0" fillId="47" borderId="19" xfId="0" applyFont="1" applyFill="1" applyBorder="1" applyAlignment="1">
      <alignment vertical="center"/>
    </xf>
    <xf numFmtId="0" fontId="0" fillId="0" borderId="0" xfId="0" applyFont="1" applyFill="1" applyBorder="1" applyAlignment="1">
      <alignment vertical="center"/>
    </xf>
    <xf numFmtId="0" fontId="0" fillId="0" borderId="0" xfId="0" applyFont="1" applyAlignment="1">
      <alignment vertical="center" wrapText="1"/>
    </xf>
    <xf numFmtId="0" fontId="0" fillId="0" borderId="61" xfId="0" applyFont="1" applyFill="1" applyBorder="1" applyAlignment="1">
      <alignment vertical="center"/>
    </xf>
    <xf numFmtId="0" fontId="0" fillId="0" borderId="61" xfId="0" applyFont="1" applyFill="1" applyBorder="1" applyAlignment="1">
      <alignment vertical="center" shrinkToFit="1"/>
    </xf>
    <xf numFmtId="0" fontId="0" fillId="0" borderId="57" xfId="0" applyFont="1" applyFill="1" applyBorder="1" applyAlignment="1">
      <alignment vertical="center"/>
    </xf>
    <xf numFmtId="0" fontId="0" fillId="0" borderId="57" xfId="0" applyFont="1" applyFill="1" applyBorder="1" applyAlignment="1">
      <alignment vertical="center" shrinkToFit="1"/>
    </xf>
    <xf numFmtId="0" fontId="55" fillId="0" borderId="57" xfId="0" applyFont="1" applyFill="1" applyBorder="1" applyAlignment="1">
      <alignment vertical="center"/>
    </xf>
    <xf numFmtId="0" fontId="0" fillId="0" borderId="57" xfId="0" applyFont="1" applyFill="1" applyBorder="1" applyAlignment="1">
      <alignment horizontal="left" vertical="center"/>
    </xf>
    <xf numFmtId="0" fontId="0" fillId="0" borderId="0" xfId="0" applyFont="1" applyFill="1" applyAlignment="1">
      <alignment vertical="center"/>
    </xf>
    <xf numFmtId="3" fontId="0" fillId="0" borderId="0" xfId="0" applyNumberFormat="1" applyFont="1" applyFill="1" applyAlignment="1">
      <alignment vertical="center"/>
    </xf>
    <xf numFmtId="0" fontId="0" fillId="0" borderId="102" xfId="0" applyFont="1" applyFill="1" applyBorder="1" applyAlignment="1">
      <alignment vertical="center"/>
    </xf>
    <xf numFmtId="0" fontId="0" fillId="0" borderId="20" xfId="0" applyFont="1" applyFill="1" applyBorder="1" applyAlignment="1">
      <alignment vertical="center"/>
    </xf>
    <xf numFmtId="3" fontId="0" fillId="0" borderId="0" xfId="0" applyNumberFormat="1" applyFont="1" applyAlignment="1">
      <alignment vertical="center"/>
    </xf>
    <xf numFmtId="0" fontId="0" fillId="0" borderId="21" xfId="0" applyFont="1" applyFill="1" applyBorder="1" applyAlignment="1">
      <alignment vertical="center"/>
    </xf>
    <xf numFmtId="0" fontId="0" fillId="0" borderId="63" xfId="0" applyFont="1" applyFill="1" applyBorder="1" applyAlignment="1">
      <alignment vertical="center"/>
    </xf>
    <xf numFmtId="0" fontId="0" fillId="47" borderId="24" xfId="0" applyFont="1" applyFill="1" applyBorder="1" applyAlignment="1">
      <alignment vertical="center"/>
    </xf>
    <xf numFmtId="0" fontId="0" fillId="0" borderId="19" xfId="0" applyFont="1" applyBorder="1" applyAlignment="1">
      <alignment horizontal="center" vertical="center"/>
    </xf>
    <xf numFmtId="0" fontId="0" fillId="0" borderId="19" xfId="0" applyFont="1" applyFill="1" applyBorder="1" applyAlignment="1">
      <alignment horizontal="center" vertical="center" wrapText="1"/>
    </xf>
    <xf numFmtId="0" fontId="0" fillId="0" borderId="19" xfId="0" applyFont="1" applyBorder="1" applyAlignment="1">
      <alignment horizontal="center" vertical="center" wrapText="1"/>
    </xf>
    <xf numFmtId="38" fontId="0" fillId="0" borderId="19" xfId="83" applyFont="1" applyBorder="1" applyAlignment="1">
      <alignment horizontal="center" vertical="center" wrapText="1"/>
    </xf>
    <xf numFmtId="3" fontId="0" fillId="0" borderId="19" xfId="0" applyNumberFormat="1" applyFont="1" applyBorder="1" applyAlignment="1">
      <alignment vertical="center" shrinkToFit="1"/>
    </xf>
    <xf numFmtId="38" fontId="0" fillId="0" borderId="19" xfId="83" applyFont="1" applyFill="1" applyBorder="1" applyAlignment="1">
      <alignment vertical="center" shrinkToFit="1"/>
    </xf>
    <xf numFmtId="0" fontId="0" fillId="0" borderId="63" xfId="0" applyFont="1" applyFill="1" applyBorder="1" applyAlignment="1">
      <alignment vertical="center" shrinkToFit="1"/>
    </xf>
    <xf numFmtId="0" fontId="0" fillId="0" borderId="103" xfId="0" applyFont="1" applyFill="1" applyBorder="1" applyAlignment="1">
      <alignment vertical="center"/>
    </xf>
    <xf numFmtId="0" fontId="0" fillId="0" borderId="104" xfId="0" applyFont="1" applyBorder="1" applyAlignment="1">
      <alignment vertical="center"/>
    </xf>
    <xf numFmtId="0" fontId="0" fillId="0" borderId="104" xfId="0" applyFont="1" applyFill="1" applyBorder="1" applyAlignment="1">
      <alignment vertical="center"/>
    </xf>
    <xf numFmtId="3" fontId="0" fillId="0" borderId="104" xfId="0" applyNumberFormat="1" applyFont="1" applyBorder="1" applyAlignment="1">
      <alignment vertical="center"/>
    </xf>
    <xf numFmtId="180" fontId="0" fillId="0" borderId="104" xfId="69" applyNumberFormat="1" applyFont="1" applyBorder="1" applyAlignment="1">
      <alignment vertical="center"/>
    </xf>
    <xf numFmtId="38" fontId="0" fillId="0" borderId="104" xfId="83" applyFont="1" applyBorder="1" applyAlignment="1">
      <alignment vertical="center" wrapText="1"/>
    </xf>
    <xf numFmtId="38" fontId="0" fillId="0" borderId="105" xfId="83" applyFont="1" applyBorder="1" applyAlignment="1">
      <alignment vertical="center" wrapText="1"/>
    </xf>
    <xf numFmtId="0" fontId="0" fillId="0" borderId="0" xfId="0" applyFont="1" applyAlignment="1">
      <alignment vertical="center" shrinkToFit="1"/>
    </xf>
    <xf numFmtId="0" fontId="0" fillId="57" borderId="19" xfId="0" applyFont="1" applyFill="1" applyBorder="1" applyAlignment="1">
      <alignment vertical="center" shrinkToFit="1"/>
    </xf>
    <xf numFmtId="0" fontId="0" fillId="0" borderId="0" xfId="0" applyFont="1" applyFill="1" applyAlignment="1">
      <alignment vertical="center" shrinkToFit="1"/>
    </xf>
    <xf numFmtId="3" fontId="0" fillId="0" borderId="0" xfId="0" applyNumberFormat="1" applyFont="1" applyFill="1" applyAlignment="1">
      <alignment vertical="center" shrinkToFit="1"/>
    </xf>
    <xf numFmtId="0" fontId="0" fillId="0" borderId="57" xfId="0" applyFont="1" applyBorder="1" applyAlignment="1">
      <alignment vertical="center" shrinkToFit="1"/>
    </xf>
    <xf numFmtId="3" fontId="0" fillId="0" borderId="57" xfId="0" applyNumberFormat="1" applyFont="1" applyBorder="1" applyAlignment="1">
      <alignment vertical="center" shrinkToFit="1"/>
    </xf>
    <xf numFmtId="38" fontId="0" fillId="0" borderId="57" xfId="83" applyFont="1" applyBorder="1" applyAlignment="1">
      <alignment vertical="center" shrinkToFit="1"/>
    </xf>
    <xf numFmtId="0" fontId="0" fillId="0" borderId="106" xfId="0" applyFont="1" applyBorder="1" applyAlignment="1">
      <alignment vertical="center" shrinkToFit="1"/>
    </xf>
    <xf numFmtId="180" fontId="0" fillId="0" borderId="57" xfId="69" applyNumberFormat="1" applyFont="1" applyBorder="1" applyAlignment="1">
      <alignment vertical="center" shrinkToFit="1"/>
    </xf>
    <xf numFmtId="3" fontId="0" fillId="0" borderId="19" xfId="0" applyNumberFormat="1" applyFont="1" applyFill="1" applyBorder="1" applyAlignment="1">
      <alignment vertical="center" shrinkToFit="1"/>
    </xf>
    <xf numFmtId="0" fontId="0" fillId="0" borderId="19" xfId="0" applyFont="1" applyBorder="1" applyAlignment="1">
      <alignment horizontal="center" vertical="center" shrinkToFit="1"/>
    </xf>
    <xf numFmtId="0" fontId="0" fillId="0" borderId="50" xfId="0" applyFont="1" applyFill="1" applyBorder="1" applyAlignment="1">
      <alignment vertical="center" shrinkToFit="1"/>
    </xf>
    <xf numFmtId="38" fontId="0" fillId="0" borderId="50" xfId="0" applyNumberFormat="1" applyFont="1" applyFill="1" applyBorder="1" applyAlignment="1">
      <alignment vertical="center" shrinkToFit="1"/>
    </xf>
    <xf numFmtId="38" fontId="0" fillId="0" borderId="50" xfId="83" applyFont="1" applyFill="1" applyBorder="1" applyAlignment="1">
      <alignment vertical="center" shrinkToFit="1"/>
    </xf>
    <xf numFmtId="3" fontId="0" fillId="0" borderId="28" xfId="0" applyNumberFormat="1" applyBorder="1" applyAlignment="1">
      <alignment horizontal="center" vertical="center" wrapText="1"/>
    </xf>
    <xf numFmtId="0" fontId="0" fillId="0" borderId="19" xfId="103" applyBorder="1" applyAlignment="1">
      <alignment vertical="center" shrinkToFit="1"/>
      <protection/>
    </xf>
    <xf numFmtId="0" fontId="0" fillId="0" borderId="19" xfId="103" applyBorder="1">
      <alignment vertical="center"/>
      <protection/>
    </xf>
    <xf numFmtId="0" fontId="0" fillId="0" borderId="19" xfId="103" applyBorder="1" applyAlignment="1">
      <alignment horizontal="left" vertical="center" wrapText="1"/>
      <protection/>
    </xf>
    <xf numFmtId="0" fontId="0" fillId="0" borderId="21" xfId="103" applyBorder="1">
      <alignment vertical="center"/>
      <protection/>
    </xf>
    <xf numFmtId="0" fontId="0" fillId="0" borderId="19" xfId="103" applyFill="1" applyBorder="1">
      <alignment vertical="center"/>
      <protection/>
    </xf>
    <xf numFmtId="3" fontId="0" fillId="0" borderId="28" xfId="103" applyNumberFormat="1" applyBorder="1" applyAlignment="1">
      <alignment vertical="center" wrapText="1"/>
      <protection/>
    </xf>
    <xf numFmtId="3" fontId="0" fillId="0" borderId="21" xfId="103" applyNumberFormat="1" applyBorder="1">
      <alignment vertical="center"/>
      <protection/>
    </xf>
    <xf numFmtId="180" fontId="0" fillId="0" borderId="19" xfId="70" applyNumberFormat="1" applyFont="1" applyBorder="1" applyAlignment="1">
      <alignment vertical="center"/>
    </xf>
    <xf numFmtId="0" fontId="0" fillId="0" borderId="19" xfId="103" applyBorder="1" applyAlignment="1">
      <alignment vertical="center" wrapText="1"/>
      <protection/>
    </xf>
    <xf numFmtId="3" fontId="0" fillId="0" borderId="28" xfId="103" applyNumberFormat="1" applyBorder="1">
      <alignment vertical="center"/>
      <protection/>
    </xf>
    <xf numFmtId="0" fontId="0" fillId="47" borderId="19" xfId="0" applyFill="1" applyBorder="1" applyAlignment="1">
      <alignment vertical="center" wrapText="1"/>
    </xf>
    <xf numFmtId="38" fontId="0" fillId="0" borderId="19" xfId="83" applyFont="1" applyBorder="1" applyAlignment="1">
      <alignment horizontal="right" vertical="center" wrapText="1"/>
    </xf>
    <xf numFmtId="0" fontId="62" fillId="0" borderId="19" xfId="0" applyFont="1" applyBorder="1" applyAlignment="1">
      <alignment vertical="center" wrapText="1"/>
    </xf>
    <xf numFmtId="0" fontId="62" fillId="0" borderId="19" xfId="0" applyFont="1" applyFill="1" applyBorder="1" applyAlignment="1">
      <alignment horizontal="right" vertical="center"/>
    </xf>
    <xf numFmtId="3" fontId="62" fillId="0" borderId="19" xfId="0" applyNumberFormat="1" applyFont="1" applyBorder="1" applyAlignment="1">
      <alignment vertical="center"/>
    </xf>
    <xf numFmtId="3" fontId="62" fillId="0" borderId="19" xfId="0" applyNumberFormat="1" applyFont="1" applyBorder="1" applyAlignment="1">
      <alignment vertical="center" wrapText="1"/>
    </xf>
    <xf numFmtId="180" fontId="62" fillId="0" borderId="19" xfId="69" applyNumberFormat="1" applyFont="1" applyBorder="1" applyAlignment="1">
      <alignment vertical="center"/>
    </xf>
    <xf numFmtId="38" fontId="62" fillId="0" borderId="19" xfId="83" applyFont="1" applyBorder="1" applyAlignment="1">
      <alignment horizontal="right" vertical="center" wrapText="1"/>
    </xf>
    <xf numFmtId="38" fontId="62" fillId="0" borderId="19" xfId="83" applyFont="1" applyBorder="1" applyAlignment="1">
      <alignment horizontal="right" vertical="center"/>
    </xf>
    <xf numFmtId="0" fontId="0" fillId="0" borderId="19" xfId="0" applyFill="1" applyBorder="1" applyAlignment="1">
      <alignment horizontal="right" vertical="center" wrapText="1"/>
    </xf>
    <xf numFmtId="0" fontId="0" fillId="0" borderId="0" xfId="0" applyFill="1" applyAlignment="1">
      <alignment vertical="center" wrapText="1"/>
    </xf>
    <xf numFmtId="180" fontId="0" fillId="0" borderId="19" xfId="69" applyNumberFormat="1" applyFont="1" applyBorder="1" applyAlignment="1">
      <alignment vertical="center" wrapText="1"/>
    </xf>
    <xf numFmtId="38" fontId="0" fillId="0" borderId="19" xfId="83" applyFont="1" applyBorder="1" applyAlignment="1">
      <alignment horizontal="right" vertical="center" wrapText="1"/>
    </xf>
    <xf numFmtId="38" fontId="0" fillId="0" borderId="24" xfId="83" applyFont="1" applyBorder="1" applyAlignment="1">
      <alignment horizontal="right" vertical="center" wrapText="1"/>
    </xf>
    <xf numFmtId="38" fontId="0" fillId="0" borderId="24" xfId="83" applyFont="1" applyFill="1" applyBorder="1" applyAlignment="1">
      <alignment horizontal="right" vertical="center" wrapText="1"/>
    </xf>
    <xf numFmtId="0" fontId="0" fillId="0" borderId="20" xfId="0" applyFill="1" applyBorder="1" applyAlignment="1">
      <alignment vertical="center" wrapText="1"/>
    </xf>
    <xf numFmtId="0" fontId="0" fillId="0" borderId="0" xfId="0" applyFill="1" applyBorder="1" applyAlignment="1">
      <alignment horizontal="right" vertical="center"/>
    </xf>
    <xf numFmtId="0" fontId="0" fillId="0" borderId="19" xfId="0" applyBorder="1" applyAlignment="1">
      <alignment horizontal="left" vertical="center" wrapText="1"/>
    </xf>
    <xf numFmtId="0" fontId="0" fillId="0" borderId="63" xfId="0" applyBorder="1" applyAlignment="1">
      <alignment vertical="center" wrapText="1"/>
    </xf>
    <xf numFmtId="0" fontId="0" fillId="0" borderId="19" xfId="105" applyBorder="1" applyAlignment="1">
      <alignment vertical="center" wrapText="1"/>
      <protection/>
    </xf>
    <xf numFmtId="180" fontId="0" fillId="0" borderId="19" xfId="69" applyNumberFormat="1" applyFont="1" applyBorder="1" applyAlignment="1">
      <alignment vertical="center"/>
    </xf>
    <xf numFmtId="3" fontId="0" fillId="0" borderId="21" xfId="105" applyNumberFormat="1" applyBorder="1">
      <alignment vertical="center"/>
      <protection/>
    </xf>
    <xf numFmtId="3" fontId="0" fillId="0" borderId="28" xfId="105" applyNumberFormat="1" applyBorder="1" applyAlignment="1">
      <alignment vertical="center" wrapText="1"/>
      <protection/>
    </xf>
    <xf numFmtId="0" fontId="0" fillId="0" borderId="19" xfId="105" applyFont="1" applyFill="1" applyBorder="1">
      <alignment vertical="center"/>
      <protection/>
    </xf>
    <xf numFmtId="0" fontId="0" fillId="0" borderId="21" xfId="105" applyFont="1" applyBorder="1">
      <alignment vertical="center"/>
      <protection/>
    </xf>
    <xf numFmtId="0" fontId="0" fillId="0" borderId="19" xfId="105" applyFont="1" applyBorder="1">
      <alignment vertical="center"/>
      <protection/>
    </xf>
    <xf numFmtId="0" fontId="0" fillId="0" borderId="19" xfId="105" applyFont="1" applyBorder="1" applyAlignment="1">
      <alignment vertical="center" wrapText="1"/>
      <protection/>
    </xf>
    <xf numFmtId="3" fontId="0" fillId="0" borderId="28" xfId="0" applyNumberFormat="1" applyBorder="1" applyAlignment="1">
      <alignment horizontal="right" vertical="center" wrapText="1"/>
    </xf>
    <xf numFmtId="185" fontId="0" fillId="0" borderId="19" xfId="0" applyNumberFormat="1" applyFont="1" applyBorder="1" applyAlignment="1">
      <alignment horizontal="right" vertical="center" shrinkToFit="1"/>
    </xf>
    <xf numFmtId="185" fontId="0" fillId="0" borderId="19" xfId="0" applyNumberFormat="1" applyBorder="1" applyAlignment="1">
      <alignment horizontal="right" vertical="center" shrinkToFit="1"/>
    </xf>
    <xf numFmtId="188" fontId="0" fillId="0" borderId="28" xfId="0" applyNumberFormat="1" applyBorder="1" applyAlignment="1">
      <alignment vertical="center"/>
    </xf>
    <xf numFmtId="188" fontId="0" fillId="0" borderId="19" xfId="0" applyNumberFormat="1" applyBorder="1" applyAlignment="1">
      <alignment vertical="center"/>
    </xf>
    <xf numFmtId="188" fontId="0" fillId="0" borderId="21" xfId="0" applyNumberFormat="1" applyBorder="1" applyAlignment="1">
      <alignment vertical="center"/>
    </xf>
    <xf numFmtId="188" fontId="0" fillId="0" borderId="21" xfId="0" applyNumberFormat="1" applyFont="1" applyFill="1" applyBorder="1" applyAlignment="1">
      <alignment vertical="center"/>
    </xf>
    <xf numFmtId="188" fontId="0" fillId="0" borderId="19" xfId="0" applyNumberFormat="1" applyFont="1" applyFill="1" applyBorder="1" applyAlignment="1">
      <alignment vertical="center"/>
    </xf>
    <xf numFmtId="188" fontId="0" fillId="0" borderId="21" xfId="0" applyNumberFormat="1" applyFont="1" applyBorder="1" applyAlignment="1">
      <alignment vertical="center"/>
    </xf>
    <xf numFmtId="188" fontId="0" fillId="0" borderId="19" xfId="0" applyNumberFormat="1" applyFont="1" applyBorder="1" applyAlignment="1">
      <alignment vertical="center"/>
    </xf>
    <xf numFmtId="188" fontId="0" fillId="0" borderId="28" xfId="0" applyNumberFormat="1" applyFont="1" applyBorder="1" applyAlignment="1">
      <alignment vertical="center"/>
    </xf>
    <xf numFmtId="188" fontId="0" fillId="0" borderId="19" xfId="83" applyNumberFormat="1" applyFont="1" applyBorder="1" applyAlignment="1">
      <alignment vertical="center"/>
    </xf>
    <xf numFmtId="188" fontId="0" fillId="0" borderId="19" xfId="0" applyNumberFormat="1" applyFill="1" applyBorder="1" applyAlignment="1">
      <alignment vertical="center"/>
    </xf>
    <xf numFmtId="0" fontId="0" fillId="0" borderId="24" xfId="0" applyNumberFormat="1" applyFill="1" applyBorder="1" applyAlignment="1">
      <alignment vertical="center" shrinkToFit="1"/>
    </xf>
    <xf numFmtId="188" fontId="56" fillId="0" borderId="21" xfId="0" applyNumberFormat="1" applyFont="1" applyBorder="1" applyAlignment="1">
      <alignment vertical="center"/>
    </xf>
    <xf numFmtId="188" fontId="0" fillId="0" borderId="19" xfId="69" applyNumberFormat="1" applyFont="1" applyBorder="1" applyAlignment="1">
      <alignment vertical="center"/>
    </xf>
    <xf numFmtId="188" fontId="0" fillId="0" borderId="19" xfId="83" applyNumberFormat="1" applyFont="1" applyBorder="1" applyAlignment="1">
      <alignment vertical="center"/>
    </xf>
    <xf numFmtId="188" fontId="0" fillId="0" borderId="28" xfId="0" applyNumberFormat="1" applyFont="1" applyBorder="1" applyAlignment="1">
      <alignment vertical="center"/>
    </xf>
    <xf numFmtId="188" fontId="0" fillId="0" borderId="19" xfId="0" applyNumberFormat="1" applyFont="1" applyFill="1" applyBorder="1" applyAlignment="1">
      <alignment vertical="center" wrapText="1"/>
    </xf>
    <xf numFmtId="188" fontId="0" fillId="0" borderId="19" xfId="69" applyNumberFormat="1" applyFont="1" applyBorder="1" applyAlignment="1">
      <alignment vertical="center"/>
    </xf>
    <xf numFmtId="188" fontId="0" fillId="0" borderId="0" xfId="0" applyNumberFormat="1" applyAlignment="1">
      <alignment vertical="center"/>
    </xf>
    <xf numFmtId="49" fontId="0" fillId="0" borderId="24" xfId="0" applyNumberFormat="1" applyFill="1" applyBorder="1" applyAlignment="1">
      <alignment vertical="center" wrapText="1" shrinkToFit="1"/>
    </xf>
    <xf numFmtId="188" fontId="0" fillId="0" borderId="28" xfId="0" applyNumberFormat="1" applyBorder="1" applyAlignment="1">
      <alignment vertical="center"/>
    </xf>
    <xf numFmtId="185" fontId="0" fillId="0" borderId="19" xfId="0" applyNumberFormat="1" applyBorder="1" applyAlignment="1">
      <alignment vertical="center"/>
    </xf>
    <xf numFmtId="188" fontId="0" fillId="0" borderId="28" xfId="0" applyNumberFormat="1" applyFill="1" applyBorder="1" applyAlignment="1">
      <alignment vertical="center"/>
    </xf>
    <xf numFmtId="185" fontId="0" fillId="0" borderId="19" xfId="0" applyNumberFormat="1" applyFill="1" applyBorder="1" applyAlignment="1">
      <alignment vertical="center"/>
    </xf>
    <xf numFmtId="0" fontId="56" fillId="0" borderId="19" xfId="0" applyFont="1" applyBorder="1" applyAlignment="1">
      <alignment vertical="center" shrinkToFit="1"/>
    </xf>
    <xf numFmtId="0" fontId="56" fillId="0" borderId="19" xfId="0" applyFont="1" applyBorder="1" applyAlignment="1">
      <alignment vertical="center"/>
    </xf>
    <xf numFmtId="0" fontId="56" fillId="0" borderId="21" xfId="0" applyFont="1" applyBorder="1" applyAlignment="1">
      <alignment vertical="center" shrinkToFit="1"/>
    </xf>
    <xf numFmtId="0" fontId="56" fillId="0" borderId="19" xfId="0" applyFont="1" applyFill="1" applyBorder="1" applyAlignment="1">
      <alignment vertical="center"/>
    </xf>
    <xf numFmtId="3" fontId="56" fillId="0" borderId="28" xfId="0" applyNumberFormat="1" applyFont="1" applyBorder="1" applyAlignment="1">
      <alignment vertical="center" wrapText="1"/>
    </xf>
    <xf numFmtId="3" fontId="56" fillId="0" borderId="21" xfId="0" applyNumberFormat="1" applyFont="1" applyBorder="1" applyAlignment="1">
      <alignment vertical="center"/>
    </xf>
    <xf numFmtId="180" fontId="56" fillId="0" borderId="19" xfId="69" applyNumberFormat="1" applyFont="1" applyBorder="1" applyAlignment="1">
      <alignment vertical="center"/>
    </xf>
    <xf numFmtId="38" fontId="56" fillId="0" borderId="19" xfId="83" applyFont="1" applyBorder="1" applyAlignment="1">
      <alignment vertical="center" wrapText="1"/>
    </xf>
    <xf numFmtId="185" fontId="0" fillId="0" borderId="19" xfId="0" applyNumberFormat="1" applyFont="1" applyFill="1" applyBorder="1" applyAlignment="1">
      <alignment vertical="center" wrapText="1"/>
    </xf>
    <xf numFmtId="3" fontId="0" fillId="0" borderId="19" xfId="0" applyNumberFormat="1" applyFont="1" applyFill="1" applyBorder="1" applyAlignment="1">
      <alignment vertical="center" wrapText="1"/>
    </xf>
    <xf numFmtId="0" fontId="0" fillId="0" borderId="19" xfId="103" applyFont="1" applyFill="1" applyBorder="1" applyAlignment="1">
      <alignment vertical="center" wrapText="1"/>
      <protection/>
    </xf>
    <xf numFmtId="3" fontId="0" fillId="0" borderId="28" xfId="0" applyNumberFormat="1" applyFont="1" applyFill="1" applyBorder="1" applyAlignment="1">
      <alignment vertical="center" wrapText="1"/>
    </xf>
    <xf numFmtId="185" fontId="0" fillId="0" borderId="19" xfId="0" applyNumberFormat="1" applyFill="1" applyBorder="1" applyAlignment="1">
      <alignment horizontal="center" vertical="center" wrapText="1"/>
    </xf>
    <xf numFmtId="3" fontId="0" fillId="0" borderId="19" xfId="0" applyNumberFormat="1" applyBorder="1" applyAlignment="1">
      <alignment horizontal="right" vertical="center" shrinkToFit="1"/>
    </xf>
    <xf numFmtId="3" fontId="0" fillId="0" borderId="19" xfId="0" applyNumberFormat="1" applyBorder="1" applyAlignment="1">
      <alignment horizontal="right" vertical="center"/>
    </xf>
    <xf numFmtId="0" fontId="0" fillId="0" borderId="0" xfId="0" applyAlignment="1">
      <alignment horizontal="center" vertical="center" shrinkToFit="1"/>
    </xf>
    <xf numFmtId="3" fontId="0" fillId="0" borderId="19" xfId="0" applyNumberFormat="1" applyFont="1" applyBorder="1" applyAlignment="1">
      <alignment horizontal="right" vertical="center" shrinkToFit="1"/>
    </xf>
    <xf numFmtId="3" fontId="0" fillId="0" borderId="19" xfId="0" applyNumberFormat="1" applyFont="1" applyBorder="1" applyAlignment="1">
      <alignment horizontal="right" vertical="center" wrapText="1"/>
    </xf>
    <xf numFmtId="3" fontId="0" fillId="0" borderId="96" xfId="0" applyNumberFormat="1" applyFont="1" applyBorder="1" applyAlignment="1">
      <alignment horizontal="right" vertical="center" shrinkToFit="1"/>
    </xf>
    <xf numFmtId="3" fontId="0" fillId="0" borderId="22" xfId="0" applyNumberFormat="1" applyFont="1" applyBorder="1" applyAlignment="1">
      <alignment horizontal="right" vertical="center" wrapText="1"/>
    </xf>
    <xf numFmtId="0" fontId="0" fillId="0" borderId="50" xfId="0" applyFont="1" applyBorder="1" applyAlignment="1">
      <alignment vertical="center" wrapText="1"/>
    </xf>
    <xf numFmtId="38" fontId="0" fillId="0" borderId="50" xfId="83" applyFont="1" applyBorder="1" applyAlignment="1">
      <alignment vertical="center" wrapText="1"/>
    </xf>
    <xf numFmtId="3" fontId="0" fillId="0" borderId="19" xfId="0" applyNumberFormat="1" applyBorder="1" applyAlignment="1">
      <alignment horizontal="right" vertical="center" wrapText="1"/>
    </xf>
    <xf numFmtId="3" fontId="0" fillId="0" borderId="19" xfId="0" applyNumberFormat="1" applyFill="1" applyBorder="1" applyAlignment="1">
      <alignment horizontal="right" vertical="center" wrapText="1"/>
    </xf>
    <xf numFmtId="3" fontId="0" fillId="0" borderId="19" xfId="0" applyNumberFormat="1" applyFill="1" applyBorder="1" applyAlignment="1">
      <alignment horizontal="right" vertical="center"/>
    </xf>
    <xf numFmtId="0" fontId="0" fillId="0" borderId="50" xfId="0" applyFill="1" applyBorder="1" applyAlignment="1">
      <alignment vertical="center" shrinkToFit="1"/>
    </xf>
    <xf numFmtId="3" fontId="0" fillId="0" borderId="96" xfId="0" applyNumberFormat="1" applyFill="1" applyBorder="1" applyAlignment="1">
      <alignment horizontal="right" vertical="center" wrapText="1"/>
    </xf>
    <xf numFmtId="3" fontId="0" fillId="0" borderId="22" xfId="0" applyNumberFormat="1" applyFill="1" applyBorder="1" applyAlignment="1">
      <alignment horizontal="right" vertical="center"/>
    </xf>
    <xf numFmtId="0" fontId="0" fillId="0" borderId="50" xfId="0" applyFill="1" applyBorder="1" applyAlignment="1">
      <alignment vertical="center" wrapText="1"/>
    </xf>
    <xf numFmtId="3" fontId="0" fillId="0" borderId="96" xfId="0" applyNumberFormat="1" applyBorder="1" applyAlignment="1">
      <alignment horizontal="right" vertical="center" wrapText="1"/>
    </xf>
    <xf numFmtId="3" fontId="0" fillId="0" borderId="22" xfId="0" applyNumberFormat="1" applyBorder="1" applyAlignment="1">
      <alignment horizontal="right" vertical="center"/>
    </xf>
    <xf numFmtId="3" fontId="0" fillId="0" borderId="28" xfId="0" applyNumberFormat="1" applyBorder="1" applyAlignment="1">
      <alignment horizontal="right" vertical="center"/>
    </xf>
    <xf numFmtId="3" fontId="0" fillId="0" borderId="21" xfId="0" applyNumberFormat="1" applyFill="1" applyBorder="1" applyAlignment="1">
      <alignment horizontal="right" vertical="center"/>
    </xf>
    <xf numFmtId="3" fontId="0" fillId="0" borderId="0" xfId="0" applyNumberFormat="1" applyFill="1" applyAlignment="1">
      <alignment horizontal="right" vertical="center"/>
    </xf>
    <xf numFmtId="0" fontId="0" fillId="0" borderId="22" xfId="0" applyFill="1" applyBorder="1" applyAlignment="1">
      <alignment vertical="center" shrinkToFit="1"/>
    </xf>
    <xf numFmtId="38" fontId="0" fillId="0" borderId="50" xfId="83" applyFont="1" applyFill="1" applyBorder="1" applyAlignment="1">
      <alignment vertical="center" wrapText="1"/>
    </xf>
    <xf numFmtId="3" fontId="0" fillId="0" borderId="28" xfId="0" applyNumberFormat="1" applyFill="1" applyBorder="1" applyAlignment="1">
      <alignment horizontal="right" vertical="center"/>
    </xf>
    <xf numFmtId="0" fontId="0" fillId="0" borderId="24" xfId="0" applyFill="1" applyBorder="1" applyAlignment="1">
      <alignment vertical="center" shrinkToFit="1"/>
    </xf>
    <xf numFmtId="0" fontId="0" fillId="0" borderId="42" xfId="0" applyFill="1" applyBorder="1" applyAlignment="1">
      <alignment vertical="center" shrinkToFit="1"/>
    </xf>
    <xf numFmtId="3" fontId="0" fillId="0" borderId="46" xfId="0" applyNumberFormat="1" applyFill="1" applyBorder="1" applyAlignment="1">
      <alignment horizontal="right" vertical="center"/>
    </xf>
    <xf numFmtId="3" fontId="0" fillId="0" borderId="42" xfId="0" applyNumberFormat="1" applyFill="1" applyBorder="1" applyAlignment="1">
      <alignment horizontal="right" vertical="center"/>
    </xf>
    <xf numFmtId="3" fontId="0" fillId="0" borderId="42" xfId="0" applyNumberFormat="1" applyFill="1" applyBorder="1" applyAlignment="1">
      <alignment horizontal="right" vertical="center" shrinkToFit="1"/>
    </xf>
    <xf numFmtId="38" fontId="0" fillId="0" borderId="21" xfId="83" applyFont="1" applyFill="1" applyBorder="1" applyAlignment="1">
      <alignment vertical="center" shrinkToFit="1"/>
    </xf>
    <xf numFmtId="3" fontId="0" fillId="0" borderId="19" xfId="0" applyNumberFormat="1" applyFill="1" applyBorder="1" applyAlignment="1">
      <alignment horizontal="right" vertical="center" shrinkToFit="1"/>
    </xf>
    <xf numFmtId="3" fontId="0" fillId="0" borderId="63" xfId="0" applyNumberFormat="1" applyBorder="1" applyAlignment="1">
      <alignment horizontal="right" vertical="center" wrapText="1"/>
    </xf>
    <xf numFmtId="3" fontId="0" fillId="0" borderId="63" xfId="0" applyNumberFormat="1" applyBorder="1" applyAlignment="1">
      <alignment horizontal="right" vertical="center"/>
    </xf>
    <xf numFmtId="3" fontId="0" fillId="0" borderId="0" xfId="0" applyNumberFormat="1" applyAlignment="1">
      <alignment vertical="center" shrinkToFit="1"/>
    </xf>
    <xf numFmtId="0" fontId="0" fillId="0" borderId="69" xfId="0" applyBorder="1" applyAlignment="1">
      <alignment horizontal="center" vertical="center" shrinkToFit="1"/>
    </xf>
    <xf numFmtId="0" fontId="0" fillId="0" borderId="50" xfId="0" applyBorder="1" applyAlignment="1">
      <alignment vertical="center" shrinkToFit="1"/>
    </xf>
    <xf numFmtId="3" fontId="0" fillId="0" borderId="19" xfId="0" applyNumberFormat="1" applyBorder="1" applyAlignment="1">
      <alignment horizontal="center" vertical="center"/>
    </xf>
    <xf numFmtId="0" fontId="0" fillId="0" borderId="19" xfId="0" applyFont="1" applyFill="1" applyBorder="1" applyAlignment="1">
      <alignment vertical="center"/>
    </xf>
    <xf numFmtId="3" fontId="0" fillId="0" borderId="19" xfId="0" applyNumberFormat="1" applyFont="1" applyFill="1" applyBorder="1" applyAlignment="1">
      <alignment horizontal="right" vertical="center"/>
    </xf>
    <xf numFmtId="0" fontId="4" fillId="0" borderId="19" xfId="0" applyFont="1" applyFill="1" applyBorder="1" applyAlignment="1">
      <alignment vertical="center" shrinkToFit="1"/>
    </xf>
    <xf numFmtId="0" fontId="0" fillId="0" borderId="63" xfId="0" applyFont="1" applyFill="1" applyBorder="1" applyAlignment="1">
      <alignment vertical="center"/>
    </xf>
    <xf numFmtId="3" fontId="0" fillId="0" borderId="63" xfId="0" applyNumberFormat="1" applyFont="1" applyFill="1" applyBorder="1" applyAlignment="1">
      <alignment horizontal="right" vertical="center"/>
    </xf>
    <xf numFmtId="180" fontId="0" fillId="0" borderId="63" xfId="69" applyNumberFormat="1" applyFont="1" applyBorder="1" applyAlignment="1">
      <alignment vertical="center"/>
    </xf>
    <xf numFmtId="0" fontId="4" fillId="0" borderId="63" xfId="0" applyFont="1" applyFill="1" applyBorder="1" applyAlignment="1">
      <alignment vertical="center" shrinkToFit="1"/>
    </xf>
    <xf numFmtId="0" fontId="0" fillId="0" borderId="0" xfId="0" applyBorder="1" applyAlignment="1">
      <alignment vertical="center" shrinkToFit="1"/>
    </xf>
    <xf numFmtId="0" fontId="0" fillId="55" borderId="19" xfId="0" applyFill="1" applyBorder="1" applyAlignment="1">
      <alignment vertical="center"/>
    </xf>
    <xf numFmtId="0" fontId="0" fillId="55" borderId="19" xfId="0" applyFont="1" applyFill="1" applyBorder="1" applyAlignment="1">
      <alignment vertical="center"/>
    </xf>
    <xf numFmtId="0" fontId="0" fillId="55" borderId="21" xfId="0" applyFont="1" applyFill="1" applyBorder="1" applyAlignment="1">
      <alignment vertical="center"/>
    </xf>
    <xf numFmtId="0" fontId="0" fillId="55" borderId="19" xfId="0" applyFont="1" applyFill="1" applyBorder="1" applyAlignment="1">
      <alignment horizontal="right" vertical="center"/>
    </xf>
    <xf numFmtId="3" fontId="0" fillId="55" borderId="28" xfId="0" applyNumberFormat="1" applyFont="1" applyFill="1" applyBorder="1" applyAlignment="1">
      <alignment vertical="center" wrapText="1"/>
    </xf>
    <xf numFmtId="3" fontId="0" fillId="55" borderId="21" xfId="0" applyNumberFormat="1" applyFont="1" applyFill="1" applyBorder="1" applyAlignment="1">
      <alignment vertical="center"/>
    </xf>
    <xf numFmtId="180" fontId="0" fillId="55" borderId="19" xfId="69" applyNumberFormat="1" applyFont="1" applyFill="1" applyBorder="1" applyAlignment="1">
      <alignment vertical="center"/>
    </xf>
    <xf numFmtId="185" fontId="0" fillId="55" borderId="19" xfId="0" applyNumberFormat="1" applyFont="1" applyFill="1" applyBorder="1" applyAlignment="1">
      <alignment vertical="center" wrapText="1"/>
    </xf>
    <xf numFmtId="0" fontId="0" fillId="0" borderId="69" xfId="0" applyFill="1" applyBorder="1" applyAlignment="1">
      <alignment vertical="center"/>
    </xf>
    <xf numFmtId="0" fontId="0" fillId="0" borderId="69" xfId="0" applyBorder="1" applyAlignment="1">
      <alignment vertical="center" wrapText="1"/>
    </xf>
    <xf numFmtId="0" fontId="0" fillId="47" borderId="28" xfId="0" applyFill="1" applyBorder="1" applyAlignment="1">
      <alignment vertical="center"/>
    </xf>
    <xf numFmtId="0" fontId="0" fillId="19" borderId="0" xfId="0" applyFill="1" applyBorder="1" applyAlignment="1">
      <alignment vertical="center" wrapText="1"/>
    </xf>
    <xf numFmtId="0" fontId="0" fillId="62" borderId="0" xfId="0" applyFill="1" applyBorder="1" applyAlignment="1">
      <alignment vertical="center" wrapText="1"/>
    </xf>
    <xf numFmtId="0" fontId="0" fillId="15" borderId="0" xfId="0" applyFill="1" applyBorder="1" applyAlignment="1">
      <alignment vertical="center" wrapText="1"/>
    </xf>
    <xf numFmtId="180" fontId="0" fillId="0" borderId="19" xfId="69" applyNumberFormat="1" applyFont="1" applyFill="1" applyBorder="1" applyAlignment="1">
      <alignment vertical="center" wrapText="1"/>
    </xf>
    <xf numFmtId="180" fontId="0" fillId="0" borderId="0" xfId="69" applyNumberFormat="1" applyFont="1" applyFill="1" applyBorder="1" applyAlignment="1">
      <alignment vertical="center"/>
    </xf>
    <xf numFmtId="0" fontId="0" fillId="0" borderId="0" xfId="69" applyNumberFormat="1" applyFont="1" applyAlignment="1">
      <alignment vertical="center"/>
    </xf>
    <xf numFmtId="3" fontId="0" fillId="0" borderId="0" xfId="0" applyNumberFormat="1" applyFill="1" applyBorder="1" applyAlignment="1">
      <alignment vertical="center" wrapText="1"/>
    </xf>
    <xf numFmtId="3" fontId="0" fillId="0" borderId="20" xfId="0" applyNumberFormat="1" applyFill="1" applyBorder="1" applyAlignment="1">
      <alignment vertical="center" wrapText="1"/>
    </xf>
    <xf numFmtId="3" fontId="0" fillId="63" borderId="0" xfId="0" applyNumberFormat="1" applyFill="1" applyAlignment="1">
      <alignment vertical="center"/>
    </xf>
    <xf numFmtId="3" fontId="0" fillId="64" borderId="21" xfId="0" applyNumberFormat="1" applyFont="1" applyFill="1" applyBorder="1" applyAlignment="1">
      <alignment vertical="center"/>
    </xf>
    <xf numFmtId="38" fontId="12" fillId="0" borderId="0" xfId="0" applyNumberFormat="1" applyFont="1" applyAlignment="1">
      <alignment vertical="center"/>
    </xf>
    <xf numFmtId="38" fontId="0" fillId="0" borderId="0" xfId="0" applyNumberFormat="1" applyFont="1" applyAlignment="1">
      <alignment vertical="center"/>
    </xf>
    <xf numFmtId="194" fontId="0" fillId="0" borderId="28" xfId="0" applyNumberFormat="1" applyFill="1" applyBorder="1" applyAlignment="1">
      <alignment vertical="center" wrapText="1"/>
    </xf>
    <xf numFmtId="194" fontId="0" fillId="0" borderId="28" xfId="0" applyNumberFormat="1" applyBorder="1" applyAlignment="1">
      <alignment vertical="center" wrapText="1"/>
    </xf>
    <xf numFmtId="194" fontId="0" fillId="0" borderId="21" xfId="0" applyNumberFormat="1" applyBorder="1" applyAlignment="1">
      <alignment vertical="center"/>
    </xf>
    <xf numFmtId="194" fontId="0" fillId="0" borderId="21" xfId="0" applyNumberFormat="1" applyFill="1" applyBorder="1" applyAlignment="1">
      <alignment vertical="center"/>
    </xf>
    <xf numFmtId="194" fontId="0" fillId="0" borderId="28" xfId="0" applyNumberFormat="1" applyBorder="1" applyAlignment="1">
      <alignment vertical="center"/>
    </xf>
    <xf numFmtId="194" fontId="0" fillId="0" borderId="28" xfId="0" applyNumberFormat="1" applyFont="1" applyFill="1" applyBorder="1" applyAlignment="1">
      <alignment horizontal="right" vertical="center" wrapText="1"/>
    </xf>
    <xf numFmtId="194" fontId="0" fillId="0" borderId="28" xfId="0" applyNumberFormat="1" applyFont="1" applyFill="1" applyBorder="1" applyAlignment="1">
      <alignment horizontal="right" vertical="center"/>
    </xf>
    <xf numFmtId="188" fontId="0" fillId="0" borderId="28" xfId="0" applyNumberFormat="1" applyFont="1" applyFill="1" applyBorder="1" applyAlignment="1">
      <alignment horizontal="right" vertical="center" wrapText="1"/>
    </xf>
    <xf numFmtId="188" fontId="0" fillId="0" borderId="28" xfId="0" applyNumberFormat="1" applyFont="1" applyFill="1" applyBorder="1" applyAlignment="1">
      <alignment horizontal="right" vertical="center"/>
    </xf>
    <xf numFmtId="0" fontId="0" fillId="32" borderId="0" xfId="0" applyFill="1" applyAlignment="1">
      <alignment vertical="center"/>
    </xf>
    <xf numFmtId="0" fontId="0" fillId="64" borderId="0" xfId="0" applyFill="1" applyAlignment="1">
      <alignment vertical="center"/>
    </xf>
    <xf numFmtId="38" fontId="0" fillId="0" borderId="25" xfId="83" applyFont="1" applyBorder="1" applyAlignment="1">
      <alignment vertical="center"/>
    </xf>
    <xf numFmtId="38" fontId="0" fillId="0" borderId="19" xfId="83" applyFont="1" applyBorder="1" applyAlignment="1">
      <alignment vertical="center"/>
    </xf>
    <xf numFmtId="38" fontId="0" fillId="0" borderId="25" xfId="83" applyFont="1" applyFill="1" applyBorder="1" applyAlignment="1">
      <alignment vertical="center"/>
    </xf>
    <xf numFmtId="38" fontId="0" fillId="0" borderId="19" xfId="83" applyFont="1" applyFill="1" applyBorder="1" applyAlignment="1">
      <alignment vertical="center"/>
    </xf>
    <xf numFmtId="38" fontId="0" fillId="64" borderId="19" xfId="83" applyFont="1" applyFill="1" applyBorder="1" applyAlignment="1">
      <alignment vertical="center"/>
    </xf>
    <xf numFmtId="38" fontId="0" fillId="64" borderId="25" xfId="83" applyFont="1" applyFill="1" applyBorder="1" applyAlignment="1">
      <alignment vertical="center"/>
    </xf>
    <xf numFmtId="38" fontId="0" fillId="59" borderId="25" xfId="83" applyFont="1" applyFill="1" applyBorder="1" applyAlignment="1">
      <alignment vertical="center"/>
    </xf>
    <xf numFmtId="38" fontId="0" fillId="59" borderId="19" xfId="83" applyFont="1" applyFill="1" applyBorder="1" applyAlignment="1">
      <alignment vertical="center"/>
    </xf>
    <xf numFmtId="0" fontId="0" fillId="59" borderId="0" xfId="0" applyFill="1" applyAlignment="1">
      <alignment vertical="center"/>
    </xf>
    <xf numFmtId="38" fontId="0" fillId="47" borderId="32" xfId="83" applyFont="1" applyFill="1" applyBorder="1" applyAlignment="1">
      <alignment vertical="center" wrapText="1"/>
    </xf>
    <xf numFmtId="38" fontId="0" fillId="0" borderId="0" xfId="83" applyFont="1" applyBorder="1" applyAlignment="1">
      <alignment vertical="center" wrapText="1"/>
    </xf>
    <xf numFmtId="180" fontId="0" fillId="0" borderId="0" xfId="69" applyNumberFormat="1" applyFont="1" applyBorder="1" applyAlignment="1">
      <alignment vertical="center" wrapText="1"/>
    </xf>
    <xf numFmtId="38" fontId="0" fillId="0" borderId="37" xfId="83" applyFont="1" applyBorder="1" applyAlignment="1">
      <alignment vertical="center" wrapText="1"/>
    </xf>
    <xf numFmtId="38" fontId="0" fillId="0" borderId="38" xfId="83" applyFont="1" applyBorder="1" applyAlignment="1">
      <alignment vertical="center" wrapText="1"/>
    </xf>
    <xf numFmtId="185" fontId="0" fillId="0" borderId="0" xfId="0" applyNumberFormat="1" applyFill="1" applyAlignment="1">
      <alignment vertical="center"/>
    </xf>
    <xf numFmtId="38" fontId="0" fillId="0" borderId="25" xfId="83" applyFont="1" applyBorder="1" applyAlignment="1">
      <alignment horizontal="right" vertical="center"/>
    </xf>
    <xf numFmtId="38" fontId="0" fillId="0" borderId="25" xfId="83" applyFont="1" applyFill="1" applyBorder="1" applyAlignment="1">
      <alignment horizontal="right" vertical="center"/>
    </xf>
    <xf numFmtId="38" fontId="0" fillId="0" borderId="19" xfId="83" applyFont="1" applyFill="1" applyBorder="1" applyAlignment="1">
      <alignment horizontal="right" vertical="center" wrapText="1"/>
    </xf>
    <xf numFmtId="38" fontId="0" fillId="57" borderId="25" xfId="83" applyFont="1" applyFill="1" applyBorder="1" applyAlignment="1">
      <alignment horizontal="right" vertical="center"/>
    </xf>
    <xf numFmtId="38" fontId="0" fillId="57" borderId="19" xfId="83" applyFont="1" applyFill="1" applyBorder="1" applyAlignment="1">
      <alignment horizontal="right" vertical="center" wrapText="1"/>
    </xf>
    <xf numFmtId="38" fontId="0" fillId="0" borderId="19" xfId="83" applyFont="1" applyFill="1" applyBorder="1" applyAlignment="1">
      <alignment horizontal="right" vertical="center"/>
    </xf>
    <xf numFmtId="38" fontId="0" fillId="0" borderId="25" xfId="83" applyFont="1" applyFill="1" applyBorder="1" applyAlignment="1">
      <alignment horizontal="right" vertical="center" wrapText="1"/>
    </xf>
    <xf numFmtId="38" fontId="0" fillId="32" borderId="19" xfId="83" applyFont="1" applyFill="1" applyBorder="1" applyAlignment="1">
      <alignment horizontal="right" vertical="center" wrapText="1"/>
    </xf>
    <xf numFmtId="180" fontId="0" fillId="32" borderId="19" xfId="69" applyNumberFormat="1" applyFont="1" applyFill="1" applyBorder="1" applyAlignment="1">
      <alignment horizontal="right" vertical="center" wrapText="1"/>
    </xf>
    <xf numFmtId="188" fontId="0" fillId="32" borderId="19" xfId="69" applyNumberFormat="1" applyFont="1" applyFill="1" applyBorder="1" applyAlignment="1">
      <alignment horizontal="right" vertical="center" wrapText="1"/>
    </xf>
    <xf numFmtId="180" fontId="0" fillId="32" borderId="29" xfId="69" applyNumberFormat="1" applyFont="1" applyFill="1" applyBorder="1" applyAlignment="1">
      <alignment horizontal="right" vertical="center" wrapText="1"/>
    </xf>
    <xf numFmtId="180" fontId="0" fillId="0" borderId="19" xfId="69" applyNumberFormat="1" applyFont="1" applyBorder="1" applyAlignment="1">
      <alignment horizontal="right" vertical="center" wrapText="1"/>
    </xf>
    <xf numFmtId="188" fontId="0" fillId="0" borderId="19" xfId="69" applyNumberFormat="1" applyFont="1" applyBorder="1" applyAlignment="1">
      <alignment horizontal="right" vertical="center" wrapText="1"/>
    </xf>
    <xf numFmtId="180" fontId="0" fillId="0" borderId="0" xfId="69" applyNumberFormat="1" applyFont="1" applyBorder="1" applyAlignment="1">
      <alignment horizontal="right" vertical="center" wrapText="1"/>
    </xf>
    <xf numFmtId="188" fontId="0" fillId="0" borderId="0" xfId="69" applyNumberFormat="1" applyFont="1" applyBorder="1" applyAlignment="1">
      <alignment horizontal="right" vertical="center" wrapText="1"/>
    </xf>
    <xf numFmtId="38" fontId="0" fillId="0" borderId="0" xfId="83" applyFont="1" applyBorder="1" applyAlignment="1">
      <alignment horizontal="right" vertical="center" wrapText="1"/>
    </xf>
    <xf numFmtId="180" fontId="0" fillId="0" borderId="42" xfId="69" applyNumberFormat="1" applyFont="1" applyBorder="1" applyAlignment="1">
      <alignment vertical="center" wrapText="1"/>
    </xf>
    <xf numFmtId="38" fontId="0" fillId="0" borderId="47" xfId="83" applyFont="1" applyBorder="1" applyAlignment="1">
      <alignment vertical="center" wrapText="1"/>
    </xf>
    <xf numFmtId="181" fontId="4" fillId="0" borderId="0" xfId="0" applyNumberFormat="1"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Alignment="1">
      <alignment horizontal="center" vertical="center" wrapText="1"/>
    </xf>
    <xf numFmtId="0" fontId="4" fillId="0" borderId="39" xfId="0" applyFont="1" applyFill="1" applyBorder="1" applyAlignment="1">
      <alignment horizontal="center" vertical="center" wrapText="1"/>
    </xf>
    <xf numFmtId="0" fontId="4" fillId="0" borderId="40" xfId="0" applyFont="1" applyFill="1" applyBorder="1" applyAlignment="1">
      <alignment horizontal="center" vertical="center" wrapText="1"/>
    </xf>
    <xf numFmtId="181" fontId="4" fillId="0" borderId="40" xfId="0" applyNumberFormat="1" applyFont="1" applyFill="1" applyBorder="1" applyAlignment="1">
      <alignment horizontal="center" vertical="center" wrapText="1"/>
    </xf>
    <xf numFmtId="0" fontId="4" fillId="0" borderId="40" xfId="0" applyFont="1" applyBorder="1" applyAlignment="1">
      <alignment horizontal="center" vertical="center" wrapText="1"/>
    </xf>
    <xf numFmtId="0" fontId="15" fillId="0" borderId="40" xfId="0" applyFont="1" applyFill="1" applyBorder="1" applyAlignment="1">
      <alignment horizontal="center" vertical="center" wrapText="1"/>
    </xf>
    <xf numFmtId="0" fontId="4" fillId="0" borderId="107" xfId="0" applyFont="1" applyFill="1" applyBorder="1" applyAlignment="1">
      <alignment horizontal="center" vertical="center" wrapText="1"/>
    </xf>
    <xf numFmtId="38" fontId="0" fillId="0" borderId="36" xfId="83" applyFont="1" applyBorder="1" applyAlignment="1">
      <alignment horizontal="right" vertical="center"/>
    </xf>
    <xf numFmtId="38" fontId="0" fillId="0" borderId="37" xfId="83" applyFont="1" applyBorder="1" applyAlignment="1">
      <alignment horizontal="right" vertical="center"/>
    </xf>
    <xf numFmtId="38" fontId="0" fillId="0" borderId="37" xfId="83" applyFont="1" applyBorder="1" applyAlignment="1">
      <alignment horizontal="right" vertical="center" wrapText="1"/>
    </xf>
    <xf numFmtId="180" fontId="0" fillId="0" borderId="37" xfId="69" applyNumberFormat="1" applyFont="1" applyBorder="1" applyAlignment="1">
      <alignment horizontal="right" vertical="center" wrapText="1"/>
    </xf>
    <xf numFmtId="188" fontId="0" fillId="0" borderId="37" xfId="69" applyNumberFormat="1" applyFont="1" applyBorder="1" applyAlignment="1">
      <alignment horizontal="right" vertical="center" wrapText="1"/>
    </xf>
    <xf numFmtId="180" fontId="0" fillId="0" borderId="38" xfId="69" applyNumberFormat="1" applyFont="1" applyBorder="1" applyAlignment="1">
      <alignment horizontal="right" vertical="center" wrapText="1"/>
    </xf>
    <xf numFmtId="180" fontId="0" fillId="0" borderId="29" xfId="69" applyNumberFormat="1" applyFont="1" applyBorder="1" applyAlignment="1">
      <alignment horizontal="right" vertical="center" wrapText="1"/>
    </xf>
    <xf numFmtId="180" fontId="0" fillId="0" borderId="27" xfId="69" applyNumberFormat="1" applyFont="1" applyBorder="1" applyAlignment="1">
      <alignment horizontal="right" vertical="center" wrapText="1"/>
    </xf>
    <xf numFmtId="188" fontId="0" fillId="0" borderId="27" xfId="69" applyNumberFormat="1" applyFont="1" applyBorder="1" applyAlignment="1">
      <alignment horizontal="right" vertical="center" wrapText="1"/>
    </xf>
    <xf numFmtId="180" fontId="0" fillId="0" borderId="30" xfId="69" applyNumberFormat="1" applyFont="1" applyBorder="1" applyAlignment="1">
      <alignment horizontal="right" vertical="center" wrapText="1"/>
    </xf>
    <xf numFmtId="0" fontId="4" fillId="0" borderId="39" xfId="0" applyFont="1" applyBorder="1" applyAlignment="1">
      <alignment horizontal="center" vertical="center"/>
    </xf>
    <xf numFmtId="0" fontId="4" fillId="0" borderId="40" xfId="0" applyFont="1" applyFill="1" applyBorder="1" applyAlignment="1">
      <alignment horizontal="center" vertical="center"/>
    </xf>
    <xf numFmtId="0" fontId="4" fillId="0" borderId="40" xfId="0" applyFont="1" applyBorder="1" applyAlignment="1">
      <alignment horizontal="center" vertical="center"/>
    </xf>
    <xf numFmtId="0" fontId="4" fillId="64" borderId="40" xfId="0" applyFont="1" applyFill="1" applyBorder="1" applyAlignment="1">
      <alignment horizontal="center" vertical="center"/>
    </xf>
    <xf numFmtId="0" fontId="4" fillId="59" borderId="40" xfId="0" applyFont="1" applyFill="1" applyBorder="1" applyAlignment="1">
      <alignment horizontal="center" vertical="center"/>
    </xf>
    <xf numFmtId="0" fontId="4" fillId="0" borderId="107" xfId="0" applyFont="1" applyBorder="1" applyAlignment="1">
      <alignment horizontal="center" vertical="center" wrapText="1"/>
    </xf>
    <xf numFmtId="0" fontId="4" fillId="0" borderId="39" xfId="0" applyFont="1" applyBorder="1" applyAlignment="1">
      <alignment horizontal="center" vertical="center" wrapText="1"/>
    </xf>
    <xf numFmtId="181" fontId="4" fillId="0" borderId="108" xfId="0" applyNumberFormat="1" applyFont="1" applyFill="1" applyBorder="1" applyAlignment="1">
      <alignment horizontal="center" vertical="center" wrapText="1"/>
    </xf>
    <xf numFmtId="181" fontId="4" fillId="0" borderId="107" xfId="0" applyNumberFormat="1" applyFont="1" applyFill="1" applyBorder="1" applyAlignment="1">
      <alignment horizontal="center" vertical="center" wrapText="1"/>
    </xf>
    <xf numFmtId="38" fontId="0" fillId="47" borderId="32" xfId="83" applyFont="1" applyFill="1" applyBorder="1" applyAlignment="1">
      <alignment horizontal="right" vertical="center" wrapText="1"/>
    </xf>
    <xf numFmtId="38" fontId="0" fillId="64" borderId="32" xfId="83" applyFont="1" applyFill="1" applyBorder="1" applyAlignment="1">
      <alignment horizontal="right" vertical="center" wrapText="1"/>
    </xf>
    <xf numFmtId="38" fontId="0" fillId="0" borderId="32" xfId="83" applyFont="1" applyFill="1" applyBorder="1" applyAlignment="1">
      <alignment horizontal="right" vertical="center" wrapText="1"/>
    </xf>
    <xf numFmtId="38" fontId="0" fillId="65" borderId="32" xfId="83" applyFont="1" applyFill="1" applyBorder="1" applyAlignment="1">
      <alignment horizontal="right" vertical="center" wrapText="1"/>
    </xf>
    <xf numFmtId="38" fontId="0" fillId="0" borderId="109" xfId="83" applyFont="1" applyBorder="1" applyAlignment="1">
      <alignment vertical="center" wrapText="1"/>
    </xf>
    <xf numFmtId="38" fontId="0" fillId="0" borderId="109" xfId="83" applyFont="1" applyFill="1" applyBorder="1" applyAlignment="1">
      <alignment vertical="center" wrapText="1"/>
    </xf>
    <xf numFmtId="38" fontId="0" fillId="0" borderId="110" xfId="83" applyFont="1" applyBorder="1" applyAlignment="1">
      <alignment horizontal="right" vertical="center" wrapText="1"/>
    </xf>
    <xf numFmtId="38" fontId="0" fillId="0" borderId="109" xfId="83" applyFont="1" applyFill="1" applyBorder="1" applyAlignment="1">
      <alignment horizontal="right" vertical="center" wrapText="1"/>
    </xf>
    <xf numFmtId="38" fontId="0" fillId="47" borderId="54" xfId="83" applyFont="1" applyFill="1" applyBorder="1" applyAlignment="1">
      <alignment horizontal="right" vertical="center" wrapText="1"/>
    </xf>
    <xf numFmtId="38" fontId="0" fillId="65" borderId="23" xfId="83" applyFont="1" applyFill="1" applyBorder="1" applyAlignment="1">
      <alignment horizontal="right" vertical="center" wrapText="1"/>
    </xf>
    <xf numFmtId="38" fontId="0" fillId="65" borderId="23" xfId="83" applyFont="1" applyFill="1" applyBorder="1" applyAlignment="1">
      <alignment horizontal="right" vertical="center"/>
    </xf>
    <xf numFmtId="38" fontId="0" fillId="64" borderId="32" xfId="83" applyFont="1" applyFill="1" applyBorder="1" applyAlignment="1">
      <alignment vertical="center" wrapText="1"/>
    </xf>
    <xf numFmtId="38" fontId="0" fillId="65" borderId="32" xfId="83" applyFont="1" applyFill="1" applyBorder="1" applyAlignment="1">
      <alignment vertical="center" wrapText="1"/>
    </xf>
    <xf numFmtId="38" fontId="0" fillId="64" borderId="109" xfId="83" applyFont="1" applyFill="1" applyBorder="1" applyAlignment="1">
      <alignment vertical="center" wrapText="1"/>
    </xf>
    <xf numFmtId="38" fontId="0" fillId="59" borderId="109" xfId="83" applyFont="1" applyFill="1" applyBorder="1" applyAlignment="1">
      <alignment vertical="center" wrapText="1"/>
    </xf>
    <xf numFmtId="38" fontId="0" fillId="13" borderId="19" xfId="83" applyFont="1" applyFill="1" applyBorder="1" applyAlignment="1">
      <alignment vertical="center"/>
    </xf>
    <xf numFmtId="38" fontId="0" fillId="0" borderId="25" xfId="83" applyFont="1" applyFill="1" applyBorder="1" applyAlignment="1">
      <alignment horizontal="right" vertical="center" shrinkToFit="1"/>
    </xf>
    <xf numFmtId="38" fontId="0" fillId="64" borderId="25" xfId="83" applyFont="1" applyFill="1" applyBorder="1" applyAlignment="1">
      <alignment horizontal="right" vertical="center"/>
    </xf>
    <xf numFmtId="38" fontId="0" fillId="64" borderId="19" xfId="83" applyFont="1" applyFill="1" applyBorder="1" applyAlignment="1">
      <alignment horizontal="right" vertical="center" wrapText="1"/>
    </xf>
    <xf numFmtId="38" fontId="0" fillId="59" borderId="25" xfId="83" applyFont="1" applyFill="1" applyBorder="1" applyAlignment="1">
      <alignment horizontal="right" vertical="center"/>
    </xf>
    <xf numFmtId="38" fontId="0" fillId="59" borderId="19" xfId="83" applyFont="1" applyFill="1" applyBorder="1" applyAlignment="1">
      <alignment horizontal="right" vertical="center" wrapText="1"/>
    </xf>
    <xf numFmtId="38" fontId="0" fillId="0" borderId="27" xfId="83" applyFont="1" applyBorder="1" applyAlignment="1">
      <alignment horizontal="right" vertical="center" wrapText="1"/>
    </xf>
    <xf numFmtId="38" fontId="0" fillId="0" borderId="36" xfId="83" applyFont="1" applyBorder="1" applyAlignment="1">
      <alignment vertical="center"/>
    </xf>
    <xf numFmtId="38" fontId="0" fillId="0" borderId="37" xfId="83" applyFont="1" applyBorder="1" applyAlignment="1">
      <alignment vertical="center"/>
    </xf>
    <xf numFmtId="38" fontId="0" fillId="0" borderId="110" xfId="83" applyFont="1" applyBorder="1" applyAlignment="1">
      <alignment vertical="center" wrapText="1"/>
    </xf>
    <xf numFmtId="38" fontId="0" fillId="47" borderId="48" xfId="83" applyFont="1" applyFill="1" applyBorder="1" applyAlignment="1">
      <alignment vertical="center" wrapText="1"/>
    </xf>
    <xf numFmtId="38" fontId="0" fillId="47" borderId="23" xfId="83" applyFont="1" applyFill="1" applyBorder="1" applyAlignment="1">
      <alignment vertical="center" wrapText="1"/>
    </xf>
    <xf numFmtId="188" fontId="0" fillId="0" borderId="25" xfId="0" applyNumberFormat="1" applyFont="1" applyFill="1" applyBorder="1" applyAlignment="1">
      <alignment vertical="center"/>
    </xf>
    <xf numFmtId="188" fontId="0" fillId="0" borderId="19" xfId="0" applyNumberFormat="1" applyFont="1" applyFill="1" applyBorder="1" applyAlignment="1">
      <alignment vertical="center"/>
    </xf>
    <xf numFmtId="185" fontId="0" fillId="0" borderId="109" xfId="0" applyNumberFormat="1" applyFont="1" applyFill="1" applyBorder="1" applyAlignment="1">
      <alignment vertical="center"/>
    </xf>
    <xf numFmtId="38" fontId="0" fillId="0" borderId="111" xfId="83" applyFont="1" applyFill="1" applyBorder="1" applyAlignment="1">
      <alignment vertical="center"/>
    </xf>
    <xf numFmtId="38" fontId="0" fillId="0" borderId="50" xfId="83" applyFont="1" applyFill="1" applyBorder="1" applyAlignment="1">
      <alignment vertical="center"/>
    </xf>
    <xf numFmtId="38" fontId="0" fillId="0" borderId="112" xfId="83" applyFont="1" applyFill="1" applyBorder="1" applyAlignment="1">
      <alignment vertical="center" wrapText="1"/>
    </xf>
    <xf numFmtId="3" fontId="0" fillId="0" borderId="25" xfId="0" applyNumberFormat="1" applyFont="1" applyFill="1" applyBorder="1" applyAlignment="1">
      <alignment horizontal="right" vertical="center" wrapText="1"/>
    </xf>
    <xf numFmtId="3" fontId="0" fillId="0" borderId="21" xfId="0" applyNumberFormat="1" applyFont="1" applyFill="1" applyBorder="1" applyAlignment="1">
      <alignment horizontal="right" vertical="center"/>
    </xf>
    <xf numFmtId="188" fontId="0" fillId="0" borderId="50" xfId="69" applyNumberFormat="1" applyFont="1" applyBorder="1" applyAlignment="1">
      <alignment horizontal="right" vertical="center" wrapText="1"/>
    </xf>
    <xf numFmtId="38" fontId="0" fillId="0" borderId="50" xfId="83" applyFont="1" applyFill="1" applyBorder="1" applyAlignment="1">
      <alignment horizontal="right" vertical="center" wrapText="1"/>
    </xf>
    <xf numFmtId="38" fontId="0" fillId="0" borderId="33" xfId="83" applyFont="1" applyBorder="1" applyAlignment="1">
      <alignment vertical="center"/>
    </xf>
    <xf numFmtId="38" fontId="0" fillId="0" borderId="27" xfId="83" applyFont="1" applyBorder="1" applyAlignment="1">
      <alignment vertical="center"/>
    </xf>
    <xf numFmtId="38" fontId="0" fillId="0" borderId="113" xfId="83" applyFont="1" applyBorder="1" applyAlignment="1">
      <alignment vertical="center" wrapText="1"/>
    </xf>
    <xf numFmtId="38" fontId="0" fillId="47" borderId="49" xfId="83" applyFont="1" applyFill="1" applyBorder="1" applyAlignment="1">
      <alignment vertical="center" wrapText="1"/>
    </xf>
    <xf numFmtId="38" fontId="0" fillId="0" borderId="33" xfId="83" applyFont="1" applyBorder="1" applyAlignment="1">
      <alignment horizontal="right" vertical="center"/>
    </xf>
    <xf numFmtId="38" fontId="0" fillId="0" borderId="0" xfId="83" applyFont="1" applyBorder="1" applyAlignment="1">
      <alignment vertical="center"/>
    </xf>
    <xf numFmtId="38" fontId="0" fillId="13" borderId="69" xfId="83" applyFont="1" applyFill="1" applyBorder="1" applyAlignment="1">
      <alignment vertical="center" wrapText="1"/>
    </xf>
    <xf numFmtId="38" fontId="0" fillId="13" borderId="37" xfId="83" applyFont="1" applyFill="1" applyBorder="1" applyAlignment="1">
      <alignment vertical="center" wrapText="1"/>
    </xf>
    <xf numFmtId="180" fontId="0" fillId="13" borderId="37" xfId="69" applyNumberFormat="1" applyFont="1" applyFill="1" applyBorder="1" applyAlignment="1">
      <alignment vertical="center" wrapText="1"/>
    </xf>
    <xf numFmtId="38" fontId="0" fillId="0" borderId="0" xfId="83" applyFont="1" applyAlignment="1">
      <alignment vertical="center"/>
    </xf>
    <xf numFmtId="38" fontId="0" fillId="0" borderId="0" xfId="83" applyFont="1" applyAlignment="1">
      <alignment vertical="center" wrapText="1"/>
    </xf>
    <xf numFmtId="38" fontId="0" fillId="0" borderId="36" xfId="83" applyFont="1" applyBorder="1" applyAlignment="1">
      <alignment vertical="center" wrapText="1"/>
    </xf>
    <xf numFmtId="180" fontId="0" fillId="0" borderId="37" xfId="69" applyNumberFormat="1" applyFont="1" applyBorder="1" applyAlignment="1">
      <alignment vertical="center" wrapText="1"/>
    </xf>
    <xf numFmtId="188" fontId="0" fillId="0" borderId="37" xfId="69" applyNumberFormat="1" applyFont="1" applyBorder="1" applyAlignment="1">
      <alignment vertical="center" wrapText="1"/>
    </xf>
    <xf numFmtId="38" fontId="0" fillId="0" borderId="21" xfId="83" applyFont="1" applyBorder="1" applyAlignment="1">
      <alignment horizontal="right" vertical="center" wrapText="1"/>
    </xf>
    <xf numFmtId="38" fontId="0" fillId="0" borderId="25" xfId="83" applyFont="1" applyBorder="1" applyAlignment="1">
      <alignment horizontal="right" vertical="center" wrapText="1"/>
    </xf>
    <xf numFmtId="38" fontId="0" fillId="0" borderId="19" xfId="83" applyFont="1" applyBorder="1" applyAlignment="1" quotePrefix="1">
      <alignment horizontal="right" vertical="center" wrapText="1"/>
    </xf>
    <xf numFmtId="38" fontId="0" fillId="47" borderId="28" xfId="83" applyFont="1" applyFill="1" applyBorder="1" applyAlignment="1">
      <alignment horizontal="right" vertical="center" wrapText="1"/>
    </xf>
    <xf numFmtId="38" fontId="0" fillId="0" borderId="19" xfId="83" applyFont="1" applyBorder="1" applyAlignment="1">
      <alignment horizontal="right" vertical="center"/>
    </xf>
    <xf numFmtId="38" fontId="0" fillId="0" borderId="31" xfId="83" applyFont="1" applyBorder="1" applyAlignment="1">
      <alignment horizontal="right" vertical="center"/>
    </xf>
    <xf numFmtId="0" fontId="0" fillId="0" borderId="23" xfId="0" applyFont="1" applyBorder="1" applyAlignment="1">
      <alignment horizontal="right" vertical="center"/>
    </xf>
    <xf numFmtId="188" fontId="0" fillId="0" borderId="23" xfId="69" applyNumberFormat="1" applyFont="1" applyBorder="1" applyAlignment="1">
      <alignment horizontal="right" vertical="center" wrapText="1"/>
    </xf>
    <xf numFmtId="38" fontId="0" fillId="47" borderId="0" xfId="83" applyFont="1" applyFill="1" applyBorder="1" applyAlignment="1">
      <alignment horizontal="right" vertical="center" wrapText="1"/>
    </xf>
    <xf numFmtId="3" fontId="0" fillId="0" borderId="28" xfId="0" applyNumberFormat="1" applyFont="1" applyBorder="1" applyAlignment="1">
      <alignment horizontal="right" vertical="center" wrapText="1"/>
    </xf>
    <xf numFmtId="3" fontId="0" fillId="0" borderId="21" xfId="0" applyNumberFormat="1" applyFont="1" applyBorder="1" applyAlignment="1">
      <alignment horizontal="right" vertical="center"/>
    </xf>
    <xf numFmtId="38" fontId="0" fillId="47" borderId="49" xfId="83" applyFont="1" applyFill="1" applyBorder="1" applyAlignment="1">
      <alignment horizontal="right" vertical="center" wrapText="1"/>
    </xf>
    <xf numFmtId="38" fontId="0" fillId="0" borderId="114" xfId="83" applyFont="1" applyBorder="1" applyAlignment="1">
      <alignment horizontal="right" vertical="center" wrapText="1"/>
    </xf>
    <xf numFmtId="38" fontId="0" fillId="47" borderId="0" xfId="83" applyFont="1" applyFill="1" applyBorder="1" applyAlignment="1">
      <alignment vertical="center" wrapText="1"/>
    </xf>
    <xf numFmtId="188" fontId="0" fillId="0" borderId="0" xfId="69" applyNumberFormat="1" applyFont="1" applyBorder="1" applyAlignment="1">
      <alignment vertical="center" wrapText="1"/>
    </xf>
    <xf numFmtId="38" fontId="0" fillId="0" borderId="109" xfId="83" applyFont="1" applyBorder="1" applyAlignment="1">
      <alignment horizontal="right" vertical="center" wrapText="1"/>
    </xf>
    <xf numFmtId="38" fontId="0" fillId="0" borderId="109" xfId="83" applyFont="1" applyBorder="1" applyAlignment="1">
      <alignment horizontal="right" vertical="center"/>
    </xf>
    <xf numFmtId="38" fontId="0" fillId="0" borderId="111" xfId="83" applyFont="1" applyBorder="1" applyAlignment="1">
      <alignment horizontal="right" vertical="center"/>
    </xf>
    <xf numFmtId="38" fontId="0" fillId="0" borderId="50" xfId="83" applyFont="1" applyBorder="1" applyAlignment="1">
      <alignment horizontal="right" vertical="center"/>
    </xf>
    <xf numFmtId="38" fontId="0" fillId="0" borderId="112" xfId="83" applyFont="1" applyBorder="1" applyAlignment="1">
      <alignment horizontal="right" vertical="center" wrapText="1"/>
    </xf>
    <xf numFmtId="38" fontId="0" fillId="0" borderId="27" xfId="83" applyFont="1" applyBorder="1" applyAlignment="1">
      <alignment horizontal="right" vertical="center"/>
    </xf>
    <xf numFmtId="38" fontId="0" fillId="0" borderId="113" xfId="83" applyFont="1" applyBorder="1" applyAlignment="1">
      <alignment horizontal="right" vertical="center" wrapText="1"/>
    </xf>
    <xf numFmtId="38" fontId="0" fillId="47" borderId="52" xfId="83" applyFont="1" applyFill="1" applyBorder="1" applyAlignment="1">
      <alignment horizontal="right" vertical="center" wrapText="1"/>
    </xf>
    <xf numFmtId="38" fontId="0" fillId="0" borderId="0" xfId="83" applyFont="1" applyBorder="1" applyAlignment="1">
      <alignment horizontal="right" vertical="center"/>
    </xf>
    <xf numFmtId="38" fontId="0" fillId="13" borderId="36" xfId="83" applyFont="1" applyFill="1" applyBorder="1" applyAlignment="1">
      <alignment vertical="center"/>
    </xf>
    <xf numFmtId="38" fontId="0" fillId="13" borderId="37" xfId="83" applyFont="1" applyFill="1" applyBorder="1" applyAlignment="1">
      <alignment vertical="center"/>
    </xf>
    <xf numFmtId="38" fontId="0" fillId="13" borderId="28" xfId="83" applyFont="1" applyFill="1" applyBorder="1" applyAlignment="1">
      <alignment vertical="center"/>
    </xf>
    <xf numFmtId="38" fontId="0" fillId="47" borderId="0" xfId="83" applyFont="1" applyFill="1" applyAlignment="1">
      <alignment vertical="center" wrapText="1"/>
    </xf>
    <xf numFmtId="180" fontId="0" fillId="0" borderId="0" xfId="69" applyNumberFormat="1" applyFont="1" applyAlignment="1">
      <alignment vertical="center" wrapText="1"/>
    </xf>
    <xf numFmtId="188" fontId="0" fillId="0" borderId="0" xfId="69" applyNumberFormat="1" applyFont="1" applyAlignment="1">
      <alignment vertical="center" wrapText="1"/>
    </xf>
    <xf numFmtId="38" fontId="0" fillId="0" borderId="19" xfId="83" applyFont="1" applyFill="1" applyBorder="1" applyAlignment="1">
      <alignment horizontal="right" vertical="center" shrinkToFit="1"/>
    </xf>
    <xf numFmtId="38" fontId="0" fillId="0" borderId="109" xfId="83" applyFont="1" applyFill="1" applyBorder="1" applyAlignment="1">
      <alignment horizontal="right" vertical="center" shrinkToFit="1"/>
    </xf>
    <xf numFmtId="3" fontId="0" fillId="0" borderId="95" xfId="0" applyNumberFormat="1" applyFont="1" applyFill="1" applyBorder="1" applyAlignment="1">
      <alignment horizontal="right" vertical="center"/>
    </xf>
    <xf numFmtId="3" fontId="0" fillId="0" borderId="25" xfId="0" applyNumberFormat="1" applyFont="1" applyBorder="1" applyAlignment="1">
      <alignment horizontal="right" vertical="center"/>
    </xf>
    <xf numFmtId="3" fontId="0" fillId="0" borderId="19" xfId="0" applyNumberFormat="1" applyFont="1" applyBorder="1" applyAlignment="1">
      <alignment horizontal="right" vertical="center"/>
    </xf>
    <xf numFmtId="3" fontId="0" fillId="0" borderId="109" xfId="0" applyNumberFormat="1" applyFont="1" applyBorder="1" applyAlignment="1">
      <alignment horizontal="right" vertical="center"/>
    </xf>
    <xf numFmtId="3" fontId="0" fillId="0" borderId="0" xfId="0" applyNumberFormat="1" applyFont="1" applyBorder="1" applyAlignment="1">
      <alignment horizontal="right" vertical="center"/>
    </xf>
    <xf numFmtId="3" fontId="0" fillId="0" borderId="25" xfId="0" applyNumberFormat="1" applyFont="1" applyFill="1" applyBorder="1" applyAlignment="1">
      <alignment horizontal="right" vertical="center"/>
    </xf>
    <xf numFmtId="3" fontId="0" fillId="0" borderId="19" xfId="0" applyNumberFormat="1" applyFont="1" applyFill="1" applyBorder="1" applyAlignment="1">
      <alignment horizontal="right" vertical="center"/>
    </xf>
    <xf numFmtId="3" fontId="0" fillId="0" borderId="109" xfId="0" applyNumberFormat="1" applyFont="1" applyFill="1" applyBorder="1" applyAlignment="1">
      <alignment horizontal="right" vertical="center"/>
    </xf>
    <xf numFmtId="3" fontId="0" fillId="0" borderId="115" xfId="0" applyNumberFormat="1" applyFont="1" applyFill="1" applyBorder="1" applyAlignment="1">
      <alignment horizontal="right" vertical="center"/>
    </xf>
    <xf numFmtId="3" fontId="0" fillId="0" borderId="20" xfId="0" applyNumberFormat="1" applyFont="1" applyFill="1" applyBorder="1" applyAlignment="1">
      <alignment horizontal="right" vertical="center"/>
    </xf>
    <xf numFmtId="3" fontId="0" fillId="0" borderId="25" xfId="0" applyNumberFormat="1" applyFont="1" applyBorder="1" applyAlignment="1">
      <alignment vertical="center"/>
    </xf>
    <xf numFmtId="3" fontId="0" fillId="0" borderId="19" xfId="0" applyNumberFormat="1" applyFont="1" applyBorder="1" applyAlignment="1">
      <alignment vertical="center"/>
    </xf>
    <xf numFmtId="3" fontId="0" fillId="0" borderId="109" xfId="0" applyNumberFormat="1" applyFont="1" applyBorder="1" applyAlignment="1">
      <alignment vertical="center"/>
    </xf>
    <xf numFmtId="3" fontId="0" fillId="0" borderId="25" xfId="0" applyNumberFormat="1" applyFont="1" applyFill="1" applyBorder="1" applyAlignment="1">
      <alignment vertical="center"/>
    </xf>
    <xf numFmtId="3" fontId="0" fillId="0" borderId="19" xfId="0" applyNumberFormat="1" applyFont="1" applyFill="1" applyBorder="1" applyAlignment="1">
      <alignment vertical="center"/>
    </xf>
    <xf numFmtId="3" fontId="0" fillId="0" borderId="116" xfId="0" applyNumberFormat="1" applyFont="1" applyFill="1" applyBorder="1" applyAlignment="1">
      <alignment vertical="center"/>
    </xf>
    <xf numFmtId="180" fontId="0" fillId="0" borderId="19" xfId="69" applyNumberFormat="1" applyFont="1" applyFill="1" applyBorder="1" applyAlignment="1">
      <alignment horizontal="right" vertical="center" wrapText="1"/>
    </xf>
    <xf numFmtId="188" fontId="0" fillId="0" borderId="19" xfId="69" applyNumberFormat="1" applyFont="1" applyFill="1" applyBorder="1" applyAlignment="1">
      <alignment horizontal="right" vertical="center" wrapText="1"/>
    </xf>
    <xf numFmtId="180" fontId="0" fillId="0" borderId="29" xfId="69" applyNumberFormat="1" applyFont="1" applyFill="1" applyBorder="1" applyAlignment="1">
      <alignment horizontal="right" vertical="center" wrapText="1"/>
    </xf>
    <xf numFmtId="38" fontId="0" fillId="30" borderId="25" xfId="83" applyFont="1" applyFill="1" applyBorder="1" applyAlignment="1">
      <alignment vertical="center"/>
    </xf>
    <xf numFmtId="38" fontId="0" fillId="30" borderId="19" xfId="83" applyFont="1" applyFill="1" applyBorder="1" applyAlignment="1">
      <alignment vertical="center"/>
    </xf>
    <xf numFmtId="38" fontId="0" fillId="30" borderId="109" xfId="83" applyFont="1" applyFill="1" applyBorder="1" applyAlignment="1">
      <alignment vertical="center" wrapText="1"/>
    </xf>
    <xf numFmtId="38" fontId="0" fillId="30" borderId="32" xfId="83" applyFont="1" applyFill="1" applyBorder="1" applyAlignment="1">
      <alignment vertical="center" wrapText="1"/>
    </xf>
    <xf numFmtId="38" fontId="0" fillId="30" borderId="19" xfId="83" applyFont="1" applyFill="1" applyBorder="1" applyAlignment="1">
      <alignment vertical="center" wrapText="1"/>
    </xf>
    <xf numFmtId="180" fontId="0" fillId="30" borderId="19" xfId="69" applyNumberFormat="1" applyFont="1" applyFill="1" applyBorder="1" applyAlignment="1">
      <alignment vertical="center" wrapText="1"/>
    </xf>
    <xf numFmtId="188" fontId="0" fillId="30" borderId="19" xfId="69" applyNumberFormat="1" applyFont="1" applyFill="1" applyBorder="1" applyAlignment="1">
      <alignment vertical="center" wrapText="1"/>
    </xf>
    <xf numFmtId="38" fontId="0" fillId="30" borderId="21" xfId="83" applyFont="1" applyFill="1" applyBorder="1" applyAlignment="1">
      <alignment vertical="center" wrapText="1"/>
    </xf>
    <xf numFmtId="180" fontId="0" fillId="30" borderId="29" xfId="69" applyNumberFormat="1" applyFont="1" applyFill="1" applyBorder="1" applyAlignment="1">
      <alignment vertical="center" wrapText="1"/>
    </xf>
    <xf numFmtId="38" fontId="0" fillId="30" borderId="25" xfId="83" applyFont="1" applyFill="1" applyBorder="1" applyAlignment="1">
      <alignment horizontal="right" vertical="center"/>
    </xf>
    <xf numFmtId="38" fontId="0" fillId="30" borderId="19" xfId="83" applyFont="1" applyFill="1" applyBorder="1" applyAlignment="1">
      <alignment horizontal="right" vertical="center"/>
    </xf>
    <xf numFmtId="38" fontId="0" fillId="30" borderId="109" xfId="83" applyFont="1" applyFill="1" applyBorder="1" applyAlignment="1">
      <alignment horizontal="right" vertical="center" wrapText="1"/>
    </xf>
    <xf numFmtId="38" fontId="0" fillId="30" borderId="32" xfId="83" applyFont="1" applyFill="1" applyBorder="1" applyAlignment="1">
      <alignment horizontal="right" vertical="center" wrapText="1"/>
    </xf>
    <xf numFmtId="38" fontId="0" fillId="30" borderId="19" xfId="83" applyFont="1" applyFill="1" applyBorder="1" applyAlignment="1">
      <alignment horizontal="right" vertical="center" wrapText="1"/>
    </xf>
    <xf numFmtId="180" fontId="0" fillId="30" borderId="19" xfId="69" applyNumberFormat="1" applyFont="1" applyFill="1" applyBorder="1" applyAlignment="1">
      <alignment horizontal="right" vertical="center" wrapText="1"/>
    </xf>
    <xf numFmtId="188" fontId="0" fillId="30" borderId="19" xfId="69" applyNumberFormat="1" applyFont="1" applyFill="1" applyBorder="1" applyAlignment="1">
      <alignment horizontal="right" vertical="center" wrapText="1"/>
    </xf>
    <xf numFmtId="38" fontId="0" fillId="30" borderId="21" xfId="83" applyFont="1" applyFill="1" applyBorder="1" applyAlignment="1">
      <alignment horizontal="right" vertical="center" wrapText="1"/>
    </xf>
    <xf numFmtId="180" fontId="0" fillId="30" borderId="29" xfId="69" applyNumberFormat="1" applyFont="1" applyFill="1" applyBorder="1" applyAlignment="1">
      <alignment horizontal="right" vertical="center" wrapText="1"/>
    </xf>
    <xf numFmtId="0" fontId="8" fillId="0" borderId="0" xfId="0" applyFont="1" applyAlignment="1">
      <alignment vertical="center" wrapText="1"/>
    </xf>
    <xf numFmtId="0" fontId="0" fillId="0" borderId="21" xfId="0" applyBorder="1" applyAlignment="1">
      <alignment vertical="center" wrapText="1" shrinkToFit="1"/>
    </xf>
    <xf numFmtId="0" fontId="17" fillId="0" borderId="19" xfId="0" applyFont="1" applyBorder="1" applyAlignment="1">
      <alignment vertical="center"/>
    </xf>
    <xf numFmtId="0" fontId="17" fillId="0" borderId="21" xfId="0" applyFont="1" applyBorder="1" applyAlignment="1">
      <alignment vertical="center"/>
    </xf>
    <xf numFmtId="0" fontId="17" fillId="0" borderId="19" xfId="0" applyFont="1" applyFill="1" applyBorder="1" applyAlignment="1">
      <alignment vertical="center"/>
    </xf>
    <xf numFmtId="3" fontId="17" fillId="0" borderId="28" xfId="0" applyNumberFormat="1" applyFont="1" applyBorder="1" applyAlignment="1">
      <alignment vertical="center" wrapText="1"/>
    </xf>
    <xf numFmtId="3" fontId="17" fillId="0" borderId="21" xfId="0" applyNumberFormat="1" applyFont="1" applyBorder="1" applyAlignment="1">
      <alignment vertical="center"/>
    </xf>
    <xf numFmtId="180" fontId="17" fillId="0" borderId="19" xfId="69" applyNumberFormat="1" applyFont="1" applyBorder="1" applyAlignment="1">
      <alignment vertical="center"/>
    </xf>
    <xf numFmtId="0" fontId="17" fillId="0" borderId="19" xfId="0" applyFont="1" applyBorder="1" applyAlignment="1">
      <alignment vertical="center" wrapText="1"/>
    </xf>
    <xf numFmtId="3" fontId="17" fillId="0" borderId="28" xfId="0" applyNumberFormat="1" applyFont="1" applyBorder="1" applyAlignment="1">
      <alignment vertical="center"/>
    </xf>
    <xf numFmtId="38" fontId="0" fillId="30" borderId="92" xfId="83" applyFont="1" applyFill="1" applyBorder="1" applyAlignment="1">
      <alignment vertical="center" wrapText="1"/>
    </xf>
    <xf numFmtId="38" fontId="0" fillId="30" borderId="37" xfId="83" applyFont="1" applyFill="1" applyBorder="1" applyAlignment="1">
      <alignment vertical="center" wrapText="1"/>
    </xf>
    <xf numFmtId="180" fontId="0" fillId="30" borderId="37" xfId="69" applyNumberFormat="1" applyFont="1" applyFill="1" applyBorder="1" applyAlignment="1">
      <alignment vertical="center" wrapText="1"/>
    </xf>
    <xf numFmtId="180" fontId="0" fillId="30" borderId="91" xfId="69" applyNumberFormat="1" applyFont="1" applyFill="1" applyBorder="1" applyAlignment="1">
      <alignment vertical="center" wrapText="1"/>
    </xf>
    <xf numFmtId="0" fontId="4" fillId="30" borderId="40" xfId="0" applyFont="1" applyFill="1" applyBorder="1" applyAlignment="1">
      <alignment horizontal="center" vertical="center"/>
    </xf>
    <xf numFmtId="0" fontId="4" fillId="21" borderId="40" xfId="0" applyFont="1" applyFill="1" applyBorder="1" applyAlignment="1">
      <alignment horizontal="center" vertical="center"/>
    </xf>
    <xf numFmtId="38" fontId="0" fillId="21" borderId="19" xfId="83" applyNumberFormat="1" applyFont="1" applyFill="1" applyBorder="1" applyAlignment="1">
      <alignment vertical="center"/>
    </xf>
    <xf numFmtId="38" fontId="0" fillId="21" borderId="109" xfId="83" applyNumberFormat="1" applyFont="1" applyFill="1" applyBorder="1" applyAlignment="1">
      <alignment vertical="center" wrapText="1"/>
    </xf>
    <xf numFmtId="38" fontId="0" fillId="21" borderId="32" xfId="83" applyNumberFormat="1" applyFont="1" applyFill="1" applyBorder="1" applyAlignment="1">
      <alignment vertical="center" wrapText="1"/>
    </xf>
    <xf numFmtId="38" fontId="0" fillId="21" borderId="25" xfId="83" applyNumberFormat="1" applyFont="1" applyFill="1" applyBorder="1" applyAlignment="1">
      <alignment horizontal="right" vertical="center"/>
    </xf>
    <xf numFmtId="38" fontId="0" fillId="21" borderId="19" xfId="83" applyNumberFormat="1" applyFont="1" applyFill="1" applyBorder="1" applyAlignment="1">
      <alignment horizontal="right" vertical="center" wrapText="1"/>
    </xf>
    <xf numFmtId="180" fontId="0" fillId="21" borderId="19" xfId="69" applyNumberFormat="1" applyFont="1" applyFill="1" applyBorder="1" applyAlignment="1">
      <alignment horizontal="right" vertical="center" wrapText="1"/>
    </xf>
    <xf numFmtId="188" fontId="0" fillId="21" borderId="19" xfId="69" applyNumberFormat="1" applyFont="1" applyFill="1" applyBorder="1" applyAlignment="1">
      <alignment horizontal="right" vertical="center" wrapText="1"/>
    </xf>
    <xf numFmtId="38" fontId="0" fillId="21" borderId="19" xfId="83" applyFont="1" applyFill="1" applyBorder="1" applyAlignment="1">
      <alignment horizontal="right" vertical="center" wrapText="1"/>
    </xf>
    <xf numFmtId="180" fontId="0" fillId="21" borderId="29" xfId="69" applyNumberFormat="1" applyFont="1" applyFill="1" applyBorder="1" applyAlignment="1">
      <alignment horizontal="right" vertical="center" wrapText="1"/>
    </xf>
    <xf numFmtId="0" fontId="0" fillId="21" borderId="0" xfId="0" applyFill="1" applyAlignment="1">
      <alignment vertical="center"/>
    </xf>
    <xf numFmtId="38" fontId="0" fillId="21" borderId="69" xfId="83" applyFont="1" applyFill="1" applyBorder="1" applyAlignment="1">
      <alignment vertical="center" wrapText="1"/>
    </xf>
    <xf numFmtId="3" fontId="63" fillId="21" borderId="0" xfId="0" applyNumberFormat="1" applyFont="1" applyFill="1" applyAlignment="1">
      <alignment vertical="center"/>
    </xf>
    <xf numFmtId="38" fontId="0" fillId="21" borderId="36" xfId="83" applyFont="1" applyFill="1" applyBorder="1" applyAlignment="1">
      <alignment vertical="center" wrapText="1"/>
    </xf>
    <xf numFmtId="38" fontId="0" fillId="21" borderId="37" xfId="83" applyFont="1" applyFill="1" applyBorder="1" applyAlignment="1">
      <alignment vertical="center" wrapText="1"/>
    </xf>
    <xf numFmtId="180" fontId="0" fillId="21" borderId="37" xfId="69" applyNumberFormat="1" applyFont="1" applyFill="1" applyBorder="1" applyAlignment="1">
      <alignment vertical="center" wrapText="1"/>
    </xf>
    <xf numFmtId="49" fontId="0" fillId="66" borderId="53" xfId="83" applyNumberFormat="1" applyFont="1" applyFill="1" applyBorder="1" applyAlignment="1">
      <alignment horizontal="center" vertical="center"/>
    </xf>
    <xf numFmtId="49" fontId="0" fillId="66" borderId="54" xfId="83" applyNumberFormat="1" applyFont="1" applyFill="1" applyBorder="1" applyAlignment="1">
      <alignment horizontal="center" vertical="center"/>
    </xf>
    <xf numFmtId="49" fontId="0" fillId="66" borderId="48" xfId="83" applyNumberFormat="1" applyFont="1" applyFill="1" applyBorder="1" applyAlignment="1">
      <alignment horizontal="center" vertical="center"/>
    </xf>
    <xf numFmtId="38" fontId="0" fillId="67" borderId="0" xfId="83" applyFont="1" applyFill="1" applyBorder="1" applyAlignment="1">
      <alignment horizontal="center" vertical="center"/>
    </xf>
    <xf numFmtId="49" fontId="0" fillId="67" borderId="53" xfId="83" applyNumberFormat="1" applyFont="1" applyFill="1" applyBorder="1" applyAlignment="1">
      <alignment horizontal="center" vertical="center"/>
    </xf>
    <xf numFmtId="49" fontId="0" fillId="67" borderId="54" xfId="83" applyNumberFormat="1" applyFont="1" applyFill="1" applyBorder="1" applyAlignment="1">
      <alignment horizontal="center" vertical="center"/>
    </xf>
    <xf numFmtId="49" fontId="0" fillId="67" borderId="48" xfId="83" applyNumberFormat="1" applyFont="1" applyFill="1" applyBorder="1" applyAlignment="1">
      <alignment horizontal="center" vertical="center"/>
    </xf>
    <xf numFmtId="49" fontId="0" fillId="13" borderId="53" xfId="0" applyNumberFormat="1" applyFill="1" applyBorder="1" applyAlignment="1">
      <alignment horizontal="center" vertical="center"/>
    </xf>
    <xf numFmtId="49" fontId="0" fillId="13" borderId="54" xfId="0" applyNumberFormat="1" applyFill="1" applyBorder="1" applyAlignment="1">
      <alignment horizontal="center" vertical="center"/>
    </xf>
    <xf numFmtId="49" fontId="0" fillId="67" borderId="36" xfId="83" applyNumberFormat="1" applyFont="1" applyFill="1" applyBorder="1" applyAlignment="1">
      <alignment horizontal="center" vertical="center"/>
    </xf>
    <xf numFmtId="49" fontId="0" fillId="67" borderId="37" xfId="83" applyNumberFormat="1" applyFont="1" applyFill="1" applyBorder="1" applyAlignment="1">
      <alignment horizontal="center" vertical="center"/>
    </xf>
    <xf numFmtId="49" fontId="0" fillId="67" borderId="38" xfId="83" applyNumberFormat="1" applyFont="1" applyFill="1" applyBorder="1" applyAlignment="1">
      <alignment horizontal="center" vertical="center"/>
    </xf>
    <xf numFmtId="0" fontId="0" fillId="13" borderId="90" xfId="0" applyFill="1" applyBorder="1" applyAlignment="1">
      <alignment horizontal="center" vertical="center"/>
    </xf>
    <xf numFmtId="0" fontId="0" fillId="13" borderId="0" xfId="0" applyFill="1" applyBorder="1" applyAlignment="1">
      <alignment horizontal="center" vertical="center"/>
    </xf>
    <xf numFmtId="49" fontId="0" fillId="13" borderId="53" xfId="83" applyNumberFormat="1" applyFont="1" applyFill="1" applyBorder="1" applyAlignment="1">
      <alignment horizontal="center" vertical="center"/>
    </xf>
    <xf numFmtId="49" fontId="0" fillId="13" borderId="54" xfId="83" applyNumberFormat="1" applyFont="1" applyFill="1" applyBorder="1" applyAlignment="1">
      <alignment horizontal="center" vertical="center"/>
    </xf>
    <xf numFmtId="49" fontId="0" fillId="13" borderId="48" xfId="83" applyNumberFormat="1" applyFont="1" applyFill="1" applyBorder="1" applyAlignment="1">
      <alignment horizontal="center" vertical="center"/>
    </xf>
    <xf numFmtId="0" fontId="0" fillId="66" borderId="90" xfId="0" applyFill="1" applyBorder="1" applyAlignment="1">
      <alignment horizontal="center" vertical="center"/>
    </xf>
    <xf numFmtId="38" fontId="0" fillId="13" borderId="91" xfId="83" applyFont="1" applyFill="1" applyBorder="1" applyAlignment="1">
      <alignment horizontal="center" vertical="center" wrapText="1"/>
    </xf>
    <xf numFmtId="38" fontId="0" fillId="13" borderId="117" xfId="83" applyFont="1" applyFill="1" applyBorder="1" applyAlignment="1">
      <alignment horizontal="center" vertical="center" wrapText="1"/>
    </xf>
    <xf numFmtId="38" fontId="0" fillId="13" borderId="22" xfId="83" applyFont="1" applyFill="1" applyBorder="1" applyAlignment="1">
      <alignment horizontal="center" vertical="center" wrapText="1"/>
    </xf>
    <xf numFmtId="38" fontId="0" fillId="13" borderId="118" xfId="83" applyFont="1" applyFill="1" applyBorder="1" applyAlignment="1">
      <alignment horizontal="center" vertical="center" wrapText="1"/>
    </xf>
    <xf numFmtId="38" fontId="0" fillId="0" borderId="31" xfId="83" applyFont="1" applyBorder="1" applyAlignment="1">
      <alignment horizontal="center" vertical="center"/>
    </xf>
    <xf numFmtId="38" fontId="0" fillId="0" borderId="28" xfId="83" applyFont="1" applyBorder="1" applyAlignment="1">
      <alignment horizontal="center" vertical="center"/>
    </xf>
    <xf numFmtId="0" fontId="0" fillId="13" borderId="21" xfId="0" applyFont="1" applyFill="1" applyBorder="1" applyAlignment="1">
      <alignment horizontal="center" vertical="center" wrapText="1" shrinkToFit="1"/>
    </xf>
    <xf numFmtId="0" fontId="0" fillId="13" borderId="23" xfId="0" applyFont="1" applyFill="1" applyBorder="1" applyAlignment="1">
      <alignment horizontal="center" vertical="center" wrapText="1" shrinkToFit="1"/>
    </xf>
    <xf numFmtId="0" fontId="0" fillId="13" borderId="32" xfId="0" applyFont="1" applyFill="1" applyBorder="1" applyAlignment="1">
      <alignment horizontal="center" vertical="center" wrapText="1" shrinkToFit="1"/>
    </xf>
    <xf numFmtId="0" fontId="0" fillId="13" borderId="28" xfId="0" applyFont="1" applyFill="1" applyBorder="1" applyAlignment="1">
      <alignment horizontal="center" vertical="center" wrapText="1" shrinkToFit="1"/>
    </xf>
    <xf numFmtId="38" fontId="0" fillId="0" borderId="31" xfId="83" applyFont="1" applyFill="1" applyBorder="1" applyAlignment="1">
      <alignment horizontal="center" vertical="center"/>
    </xf>
    <xf numFmtId="38" fontId="0" fillId="0" borderId="23" xfId="83" applyFont="1" applyFill="1" applyBorder="1" applyAlignment="1">
      <alignment horizontal="center" vertical="center"/>
    </xf>
    <xf numFmtId="38" fontId="0" fillId="0" borderId="119" xfId="83" applyFont="1" applyFill="1" applyBorder="1" applyAlignment="1">
      <alignment horizontal="center" vertical="center"/>
    </xf>
    <xf numFmtId="38" fontId="0" fillId="30" borderId="31" xfId="83" applyFont="1" applyFill="1" applyBorder="1" applyAlignment="1">
      <alignment horizontal="center" vertical="center"/>
    </xf>
    <xf numFmtId="0" fontId="0" fillId="30" borderId="23" xfId="0" applyFont="1" applyFill="1" applyBorder="1" applyAlignment="1">
      <alignment horizontal="center" vertical="center"/>
    </xf>
    <xf numFmtId="0" fontId="0" fillId="30" borderId="11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19" xfId="0" applyFont="1" applyFill="1" applyBorder="1" applyAlignment="1">
      <alignment horizontal="center" vertical="center"/>
    </xf>
    <xf numFmtId="38" fontId="0" fillId="0" borderId="23" xfId="83" applyFont="1" applyBorder="1" applyAlignment="1">
      <alignment horizontal="center" vertical="center"/>
    </xf>
    <xf numFmtId="38" fontId="0" fillId="0" borderId="119" xfId="83" applyFont="1" applyBorder="1" applyAlignment="1">
      <alignment horizontal="center" vertical="center"/>
    </xf>
    <xf numFmtId="38" fontId="0" fillId="0" borderId="31" xfId="83" applyFont="1" applyBorder="1" applyAlignment="1">
      <alignment horizontal="right" vertical="center"/>
    </xf>
    <xf numFmtId="38" fontId="0" fillId="0" borderId="23" xfId="83" applyFont="1" applyBorder="1" applyAlignment="1">
      <alignment horizontal="right" vertical="center"/>
    </xf>
    <xf numFmtId="38" fontId="0" fillId="0" borderId="119" xfId="83" applyFont="1" applyBorder="1" applyAlignment="1">
      <alignment horizontal="right" vertical="center"/>
    </xf>
    <xf numFmtId="38" fontId="0" fillId="67" borderId="0" xfId="83" applyFont="1" applyFill="1" applyBorder="1" applyAlignment="1">
      <alignment horizontal="center" vertical="center"/>
    </xf>
    <xf numFmtId="38" fontId="0" fillId="0" borderId="25" xfId="83" applyFont="1" applyBorder="1" applyAlignment="1">
      <alignment horizontal="center" vertical="center"/>
    </xf>
    <xf numFmtId="38" fontId="0" fillId="0" borderId="19" xfId="83" applyFont="1" applyBorder="1" applyAlignment="1">
      <alignment horizontal="center" vertical="center"/>
    </xf>
    <xf numFmtId="38" fontId="0" fillId="0" borderId="109" xfId="83" applyFont="1" applyBorder="1" applyAlignment="1">
      <alignment horizontal="center" vertical="center"/>
    </xf>
    <xf numFmtId="38" fontId="0" fillId="30" borderId="69" xfId="83" applyFont="1" applyFill="1" applyBorder="1" applyAlignment="1">
      <alignment horizontal="center" vertical="center" wrapText="1"/>
    </xf>
    <xf numFmtId="38" fontId="0" fillId="30" borderId="19" xfId="83" applyFont="1" applyFill="1" applyBorder="1" applyAlignment="1">
      <alignment horizontal="center" vertical="center" wrapText="1"/>
    </xf>
    <xf numFmtId="0" fontId="0" fillId="30" borderId="19" xfId="0" applyFill="1" applyBorder="1" applyAlignment="1">
      <alignment horizontal="center" vertical="center" wrapText="1" shrinkToFit="1"/>
    </xf>
    <xf numFmtId="0" fontId="0" fillId="30" borderId="19" xfId="0" applyFont="1" applyFill="1" applyBorder="1" applyAlignment="1">
      <alignment horizontal="center" vertical="center" wrapText="1" shrinkToFit="1"/>
    </xf>
    <xf numFmtId="3" fontId="0" fillId="0" borderId="24" xfId="0" applyNumberFormat="1" applyBorder="1" applyAlignment="1">
      <alignment horizontal="left" vertical="center"/>
    </xf>
    <xf numFmtId="3" fontId="0" fillId="0" borderId="50" xfId="0" applyNumberFormat="1" applyBorder="1" applyAlignment="1">
      <alignment horizontal="left" vertical="center"/>
    </xf>
    <xf numFmtId="180" fontId="0" fillId="0" borderId="24" xfId="69" applyNumberFormat="1" applyFont="1" applyBorder="1" applyAlignment="1">
      <alignment horizontal="center" vertical="center"/>
    </xf>
    <xf numFmtId="180" fontId="0" fillId="0" borderId="50" xfId="69" applyNumberFormat="1" applyFont="1" applyBorder="1" applyAlignment="1">
      <alignment horizontal="center" vertical="center"/>
    </xf>
    <xf numFmtId="0" fontId="0" fillId="0" borderId="62" xfId="0" applyBorder="1" applyAlignment="1">
      <alignment horizontal="right" vertical="top"/>
    </xf>
    <xf numFmtId="0" fontId="0" fillId="0" borderId="24" xfId="0" applyBorder="1" applyAlignment="1">
      <alignment horizontal="left" vertical="center"/>
    </xf>
    <xf numFmtId="0" fontId="0" fillId="0" borderId="50" xfId="0" applyBorder="1" applyAlignment="1">
      <alignment horizontal="left" vertical="center"/>
    </xf>
    <xf numFmtId="0" fontId="0" fillId="0" borderId="24" xfId="0" applyFill="1" applyBorder="1" applyAlignment="1">
      <alignment horizontal="right" vertical="center"/>
    </xf>
    <xf numFmtId="0" fontId="0" fillId="0" borderId="50" xfId="0" applyFill="1" applyBorder="1" applyAlignment="1">
      <alignment horizontal="right" vertical="center"/>
    </xf>
    <xf numFmtId="3" fontId="0" fillId="0" borderId="24" xfId="0" applyNumberFormat="1" applyBorder="1" applyAlignment="1">
      <alignment horizontal="right" vertical="center"/>
    </xf>
    <xf numFmtId="3" fontId="0" fillId="0" borderId="50" xfId="0" applyNumberFormat="1" applyBorder="1" applyAlignment="1">
      <alignment horizontal="right" vertical="center"/>
    </xf>
    <xf numFmtId="3" fontId="0" fillId="0" borderId="24" xfId="0" applyNumberFormat="1" applyBorder="1" applyAlignment="1">
      <alignment horizontal="center" vertical="center"/>
    </xf>
    <xf numFmtId="3" fontId="0" fillId="0" borderId="50" xfId="0" applyNumberFormat="1" applyBorder="1" applyAlignment="1">
      <alignment horizontal="center" vertical="center"/>
    </xf>
    <xf numFmtId="0" fontId="0" fillId="0" borderId="20" xfId="0" applyBorder="1" applyAlignment="1">
      <alignment horizontal="left" vertical="center"/>
    </xf>
    <xf numFmtId="0" fontId="0" fillId="0" borderId="20" xfId="0" applyFill="1" applyBorder="1" applyAlignment="1">
      <alignment horizontal="right" vertical="center"/>
    </xf>
    <xf numFmtId="3" fontId="0" fillId="0" borderId="24" xfId="0" applyNumberFormat="1" applyBorder="1" applyAlignment="1">
      <alignment horizontal="right" vertical="center" wrapText="1"/>
    </xf>
    <xf numFmtId="3" fontId="0" fillId="0" borderId="20" xfId="0" applyNumberFormat="1" applyBorder="1" applyAlignment="1">
      <alignment horizontal="right" vertical="center" wrapText="1"/>
    </xf>
    <xf numFmtId="3" fontId="0" fillId="0" borderId="50" xfId="0" applyNumberFormat="1" applyBorder="1" applyAlignment="1">
      <alignment horizontal="right" vertical="center" wrapText="1"/>
    </xf>
    <xf numFmtId="3" fontId="0" fillId="0" borderId="20" xfId="0" applyNumberFormat="1" applyBorder="1" applyAlignment="1">
      <alignment horizontal="left" vertical="center"/>
    </xf>
    <xf numFmtId="180" fontId="0" fillId="0" borderId="20" xfId="69" applyNumberFormat="1" applyFont="1" applyBorder="1" applyAlignment="1">
      <alignment horizontal="center" vertical="center"/>
    </xf>
    <xf numFmtId="0" fontId="62" fillId="0" borderId="24" xfId="0" applyFont="1" applyBorder="1" applyAlignment="1">
      <alignment vertical="center" wrapText="1"/>
    </xf>
    <xf numFmtId="0" fontId="62" fillId="0" borderId="50" xfId="0" applyFont="1" applyBorder="1" applyAlignment="1">
      <alignment vertical="center" wrapText="1"/>
    </xf>
    <xf numFmtId="0" fontId="62" fillId="0" borderId="24" xfId="0" applyFont="1" applyBorder="1" applyAlignment="1">
      <alignment vertical="center"/>
    </xf>
    <xf numFmtId="0" fontId="62" fillId="0" borderId="50" xfId="0" applyFont="1" applyBorder="1" applyAlignment="1">
      <alignment vertical="center"/>
    </xf>
    <xf numFmtId="0" fontId="62" fillId="0" borderId="24" xfId="0" applyFont="1" applyBorder="1" applyAlignment="1">
      <alignment horizontal="center" vertical="center"/>
    </xf>
    <xf numFmtId="0" fontId="62" fillId="0" borderId="50" xfId="0" applyFont="1" applyBorder="1" applyAlignment="1">
      <alignment horizontal="center" vertical="center"/>
    </xf>
    <xf numFmtId="0" fontId="0" fillId="0" borderId="24" xfId="0" applyBorder="1" applyAlignment="1">
      <alignment horizontal="center" vertical="center" wrapText="1"/>
    </xf>
    <xf numFmtId="0" fontId="0" fillId="0" borderId="20" xfId="0" applyBorder="1" applyAlignment="1">
      <alignment horizontal="center" vertical="center" wrapText="1"/>
    </xf>
    <xf numFmtId="0" fontId="0" fillId="0" borderId="50" xfId="0" applyBorder="1" applyAlignment="1">
      <alignment horizontal="center" vertical="center" wrapText="1"/>
    </xf>
    <xf numFmtId="0" fontId="0" fillId="0" borderId="21" xfId="0" applyFill="1" applyBorder="1" applyAlignment="1">
      <alignment horizontal="right" vertical="center"/>
    </xf>
    <xf numFmtId="0" fontId="0" fillId="0" borderId="23" xfId="0" applyFill="1" applyBorder="1" applyAlignment="1">
      <alignment horizontal="right" vertical="center"/>
    </xf>
    <xf numFmtId="0" fontId="0" fillId="0" borderId="28" xfId="0" applyFill="1" applyBorder="1" applyAlignment="1">
      <alignment horizontal="right" vertical="center"/>
    </xf>
    <xf numFmtId="0" fontId="0" fillId="0" borderId="60" xfId="0" applyBorder="1" applyAlignment="1">
      <alignment horizontal="left" vertical="center"/>
    </xf>
    <xf numFmtId="0" fontId="0" fillId="0" borderId="120" xfId="0" applyBorder="1" applyAlignment="1">
      <alignment horizontal="left" vertical="center"/>
    </xf>
    <xf numFmtId="0" fontId="0" fillId="0" borderId="60" xfId="0" applyFill="1" applyBorder="1" applyAlignment="1">
      <alignment horizontal="left" vertical="center"/>
    </xf>
    <xf numFmtId="0" fontId="0" fillId="0" borderId="120" xfId="0" applyFill="1" applyBorder="1" applyAlignment="1">
      <alignment horizontal="left" vertical="center"/>
    </xf>
    <xf numFmtId="0" fontId="0" fillId="0" borderId="67" xfId="0" applyBorder="1" applyAlignment="1">
      <alignment horizontal="center" vertical="center" wrapText="1"/>
    </xf>
    <xf numFmtId="0" fontId="0" fillId="0" borderId="58" xfId="0" applyBorder="1" applyAlignment="1">
      <alignment horizontal="center" vertical="center"/>
    </xf>
    <xf numFmtId="0" fontId="0" fillId="0" borderId="58" xfId="0" applyFill="1" applyBorder="1" applyAlignment="1">
      <alignment horizontal="left" vertical="center"/>
    </xf>
    <xf numFmtId="0" fontId="12" fillId="0" borderId="121" xfId="0" applyFont="1" applyFill="1" applyBorder="1" applyAlignment="1">
      <alignment horizontal="center" vertical="center"/>
    </xf>
    <xf numFmtId="0" fontId="12" fillId="0" borderId="74" xfId="0" applyFont="1" applyFill="1" applyBorder="1" applyAlignment="1">
      <alignment horizontal="center" vertical="center"/>
    </xf>
    <xf numFmtId="38" fontId="12" fillId="0" borderId="122" xfId="83" applyFont="1" applyFill="1" applyBorder="1" applyAlignment="1">
      <alignment horizontal="center" vertical="center" wrapText="1"/>
    </xf>
    <xf numFmtId="38" fontId="12" fillId="0" borderId="73" xfId="83" applyFont="1" applyFill="1" applyBorder="1" applyAlignment="1">
      <alignment horizontal="center" vertical="center" wrapText="1"/>
    </xf>
    <xf numFmtId="0" fontId="0" fillId="0" borderId="24" xfId="0" applyBorder="1" applyAlignment="1">
      <alignment vertical="center" wrapText="1"/>
    </xf>
    <xf numFmtId="0" fontId="0" fillId="0" borderId="20" xfId="0" applyBorder="1" applyAlignment="1">
      <alignment vertical="center" wrapText="1"/>
    </xf>
    <xf numFmtId="0" fontId="0" fillId="0" borderId="50" xfId="0" applyBorder="1" applyAlignment="1">
      <alignment vertical="center" wrapText="1"/>
    </xf>
    <xf numFmtId="0" fontId="0" fillId="0" borderId="69" xfId="0" applyBorder="1" applyAlignment="1">
      <alignment horizontal="center" vertical="center" wrapText="1"/>
    </xf>
    <xf numFmtId="0" fontId="0" fillId="0" borderId="69" xfId="0" applyBorder="1" applyAlignment="1">
      <alignment horizontal="center" vertical="center"/>
    </xf>
    <xf numFmtId="0" fontId="0" fillId="0" borderId="69" xfId="0" applyBorder="1" applyAlignment="1">
      <alignment vertical="center"/>
    </xf>
  </cellXfs>
  <cellStyles count="95">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メモ 3" xfId="74"/>
    <cellStyle name="リンク セル" xfId="75"/>
    <cellStyle name="リンク セル 2" xfId="76"/>
    <cellStyle name="悪い" xfId="77"/>
    <cellStyle name="悪い 2" xfId="78"/>
    <cellStyle name="計算" xfId="79"/>
    <cellStyle name="計算 2" xfId="80"/>
    <cellStyle name="警告文" xfId="81"/>
    <cellStyle name="警告文 2" xfId="82"/>
    <cellStyle name="Comma [0]" xfId="83"/>
    <cellStyle name="Comma" xfId="84"/>
    <cellStyle name="見出し 1" xfId="85"/>
    <cellStyle name="見出し 1 2" xfId="86"/>
    <cellStyle name="見出し 2" xfId="87"/>
    <cellStyle name="見出し 2 2" xfId="88"/>
    <cellStyle name="見出し 3" xfId="89"/>
    <cellStyle name="見出し 3 2" xfId="90"/>
    <cellStyle name="見出し 4" xfId="91"/>
    <cellStyle name="見出し 4 2" xfId="92"/>
    <cellStyle name="集計" xfId="93"/>
    <cellStyle name="集計 2" xfId="94"/>
    <cellStyle name="出力" xfId="95"/>
    <cellStyle name="出力 2" xfId="96"/>
    <cellStyle name="説明文" xfId="97"/>
    <cellStyle name="説明文 2" xfId="98"/>
    <cellStyle name="Currency [0]" xfId="99"/>
    <cellStyle name="Currency" xfId="100"/>
    <cellStyle name="入力" xfId="101"/>
    <cellStyle name="入力 2" xfId="102"/>
    <cellStyle name="標準 2" xfId="103"/>
    <cellStyle name="標準 7" xfId="104"/>
    <cellStyle name="標準_電気購入・売却回答" xfId="105"/>
    <cellStyle name="Followed Hyperlink" xfId="106"/>
    <cellStyle name="良い" xfId="107"/>
    <cellStyle name="良い 2"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styles" Target="styles.xml" /><Relationship Id="rId77" Type="http://schemas.openxmlformats.org/officeDocument/2006/relationships/sharedStrings" Target="sharedStrings.xml" /><Relationship Id="rId78" Type="http://schemas.openxmlformats.org/officeDocument/2006/relationships/externalLink" Target="externalLinks/externalLink1.xml" /><Relationship Id="rId79" Type="http://schemas.openxmlformats.org/officeDocument/2006/relationships/externalLink" Target="externalLinks/externalLink2.xml" /><Relationship Id="rId8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466725</xdr:colOff>
      <xdr:row>78</xdr:row>
      <xdr:rowOff>171450</xdr:rowOff>
    </xdr:from>
    <xdr:to>
      <xdr:col>12</xdr:col>
      <xdr:colOff>0</xdr:colOff>
      <xdr:row>78</xdr:row>
      <xdr:rowOff>171450</xdr:rowOff>
    </xdr:to>
    <xdr:sp>
      <xdr:nvSpPr>
        <xdr:cNvPr id="1" name="Rectangle 1"/>
        <xdr:cNvSpPr>
          <a:spLocks/>
        </xdr:cNvSpPr>
      </xdr:nvSpPr>
      <xdr:spPr>
        <a:xfrm>
          <a:off x="6238875" y="15240000"/>
          <a:ext cx="5476875" cy="0"/>
        </a:xfrm>
        <a:prstGeom prst="rect">
          <a:avLst/>
        </a:prstGeom>
        <a:solidFill>
          <a:srgbClr val="00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（4）～（9）、該当なし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13</xdr:row>
      <xdr:rowOff>76200</xdr:rowOff>
    </xdr:from>
    <xdr:to>
      <xdr:col>4</xdr:col>
      <xdr:colOff>1162050</xdr:colOff>
      <xdr:row>16</xdr:row>
      <xdr:rowOff>76200</xdr:rowOff>
    </xdr:to>
    <xdr:sp>
      <xdr:nvSpPr>
        <xdr:cNvPr id="1" name="Text Box 1"/>
        <xdr:cNvSpPr txBox="1">
          <a:spLocks noChangeArrowheads="1"/>
        </xdr:cNvSpPr>
      </xdr:nvSpPr>
      <xdr:spPr>
        <a:xfrm>
          <a:off x="171450" y="4705350"/>
          <a:ext cx="5734050" cy="85725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補足</a:t>
          </a:r>
          <a:r>
            <a:rPr lang="en-US" cap="none" sz="1100" b="0" i="0" u="none" baseline="0">
              <a:solidFill>
                <a:srgbClr val="FF0000"/>
              </a:solidFill>
              <a:latin typeface="ＭＳ Ｐゴシック"/>
              <a:ea typeface="ＭＳ Ｐゴシック"/>
              <a:cs typeface="ＭＳ Ｐゴシック"/>
            </a:rPr>
            <a:t>
</a:t>
          </a:r>
          <a:r>
            <a:rPr lang="en-US" cap="none" sz="1100" b="0" i="0" u="none" baseline="0">
              <a:solidFill>
                <a:srgbClr val="FF0000"/>
              </a:solidFill>
              <a:latin typeface="ＭＳ Ｐゴシック"/>
              <a:ea typeface="ＭＳ Ｐゴシック"/>
              <a:cs typeface="ＭＳ Ｐゴシック"/>
            </a:rPr>
            <a:t>上記案件は、平成２５年度中に公告をしたが、南区合同庁舎他で使用する電力の供給と北清掃工場で使用する電力の供給は平成２６年度に供給を開始している。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57150</xdr:colOff>
      <xdr:row>2</xdr:row>
      <xdr:rowOff>123825</xdr:rowOff>
    </xdr:from>
    <xdr:to>
      <xdr:col>11</xdr:col>
      <xdr:colOff>247650</xdr:colOff>
      <xdr:row>8</xdr:row>
      <xdr:rowOff>95250</xdr:rowOff>
    </xdr:to>
    <xdr:sp>
      <xdr:nvSpPr>
        <xdr:cNvPr id="1" name="AutoShape 1"/>
        <xdr:cNvSpPr>
          <a:spLocks/>
        </xdr:cNvSpPr>
      </xdr:nvSpPr>
      <xdr:spPr>
        <a:xfrm>
          <a:off x="10858500" y="981075"/>
          <a:ext cx="190500" cy="1000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57150</xdr:colOff>
      <xdr:row>9</xdr:row>
      <xdr:rowOff>85725</xdr:rowOff>
    </xdr:from>
    <xdr:to>
      <xdr:col>11</xdr:col>
      <xdr:colOff>285750</xdr:colOff>
      <xdr:row>10</xdr:row>
      <xdr:rowOff>152400</xdr:rowOff>
    </xdr:to>
    <xdr:sp>
      <xdr:nvSpPr>
        <xdr:cNvPr id="2" name="AutoShape 2"/>
        <xdr:cNvSpPr>
          <a:spLocks/>
        </xdr:cNvSpPr>
      </xdr:nvSpPr>
      <xdr:spPr>
        <a:xfrm>
          <a:off x="10858500" y="2143125"/>
          <a:ext cx="228600" cy="2381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66675</xdr:colOff>
      <xdr:row>11</xdr:row>
      <xdr:rowOff>85725</xdr:rowOff>
    </xdr:from>
    <xdr:to>
      <xdr:col>11</xdr:col>
      <xdr:colOff>238125</xdr:colOff>
      <xdr:row>14</xdr:row>
      <xdr:rowOff>123825</xdr:rowOff>
    </xdr:to>
    <xdr:sp>
      <xdr:nvSpPr>
        <xdr:cNvPr id="3" name="AutoShape 3"/>
        <xdr:cNvSpPr>
          <a:spLocks/>
        </xdr:cNvSpPr>
      </xdr:nvSpPr>
      <xdr:spPr>
        <a:xfrm>
          <a:off x="10868025" y="2486025"/>
          <a:ext cx="171450" cy="5524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571500</xdr:colOff>
      <xdr:row>15</xdr:row>
      <xdr:rowOff>28575</xdr:rowOff>
    </xdr:from>
    <xdr:to>
      <xdr:col>13</xdr:col>
      <xdr:colOff>676275</xdr:colOff>
      <xdr:row>20</xdr:row>
      <xdr:rowOff>133350</xdr:rowOff>
    </xdr:to>
    <xdr:sp>
      <xdr:nvSpPr>
        <xdr:cNvPr id="4" name="AutoShape 4"/>
        <xdr:cNvSpPr>
          <a:spLocks/>
        </xdr:cNvSpPr>
      </xdr:nvSpPr>
      <xdr:spPr>
        <a:xfrm>
          <a:off x="12744450" y="3124200"/>
          <a:ext cx="104775" cy="9620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9734;&#31532;21&#22238;&#20840;&#22269;&#22823;&#20250;\&#38651;&#21147;&#35519;&#26619;\&#22238;&#31572;excel\&#37117;&#36947;&#24220;&#30476;\8&#33576;&#22478;&#304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9734;&#31532;21&#22238;&#20840;&#22269;&#22823;&#20250;\&#38651;&#21147;&#35519;&#26619;\&#22238;&#31572;excel\&#37117;&#36947;&#24220;&#30476;\12&#12304;&#21315;&#33865;&#30476;&#12305;&#38651;&#27671;&#36092;&#20837;&#12539;&#22770;&#21364;&#22238;&#31572;-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電気購入額+配慮契約＋売却額"/>
      <sheetName val="【別表1】電気購入詳細"/>
      <sheetName val="【別表２】電気売却詳細"/>
      <sheetName val="【参考】電気売却事例"/>
    </sheetNames>
    <sheetDataSet>
      <sheetData sheetId="1">
        <row r="23">
          <cell r="G23">
            <v>1217784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電気購入額+配慮契約＋売却額"/>
      <sheetName val="【別表1】電気購入詳細"/>
      <sheetName val="【別表２】電気売却詳細"/>
      <sheetName val="【参考】電気売却事例"/>
    </sheetNames>
    <sheetDataSet>
      <sheetData sheetId="1">
        <row r="144">
          <cell r="G144">
            <v>1318301</v>
          </cell>
        </row>
        <row r="169">
          <cell r="G169">
            <v>24311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ity.nagoya.jp/jigyou/category/43-14-0-0-0-0-0-0-0-0.htm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4.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8.xml.rels><?xml version="1.0" encoding="utf-8" standalone="yes"?><Relationships xmlns="http://schemas.openxmlformats.org/package/2006/relationships"><Relationship Id="rId1" Type="http://schemas.openxmlformats.org/officeDocument/2006/relationships/comments" Target="../comments48.xml" /><Relationship Id="rId2" Type="http://schemas.openxmlformats.org/officeDocument/2006/relationships/vmlDrawing" Target="../drawings/vmlDrawing1.vml" /><Relationship Id="rId3" Type="http://schemas.openxmlformats.org/officeDocument/2006/relationships/printerSettings" Target="../printerSettings/printerSettings47.bin" /></Relationships>
</file>

<file path=xl/worksheets/_rels/sheet49.xml.rels><?xml version="1.0" encoding="utf-8" standalone="yes"?><Relationships xmlns="http://schemas.openxmlformats.org/package/2006/relationships"><Relationship Id="rId1" Type="http://schemas.openxmlformats.org/officeDocument/2006/relationships/comments" Target="../comments49.xml" /><Relationship Id="rId2" Type="http://schemas.openxmlformats.org/officeDocument/2006/relationships/vmlDrawing" Target="../drawings/vmlDrawing2.vml" /><Relationship Id="rId3" Type="http://schemas.openxmlformats.org/officeDocument/2006/relationships/printerSettings" Target="../printerSettings/printerSettings48.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5.xml.rels><?xml version="1.0" encoding="utf-8" standalone="yes"?><Relationships xmlns="http://schemas.openxmlformats.org/package/2006/relationships"><Relationship Id="rId1" Type="http://schemas.openxmlformats.org/officeDocument/2006/relationships/comments" Target="../comments55.xml" /><Relationship Id="rId2" Type="http://schemas.openxmlformats.org/officeDocument/2006/relationships/vmlDrawing" Target="../drawings/vmlDrawing3.vml" /><Relationship Id="rId3" Type="http://schemas.openxmlformats.org/officeDocument/2006/relationships/printerSettings" Target="../printerSettings/printerSettings54.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7.xml.rels><?xml version="1.0" encoding="utf-8" standalone="yes"?><Relationships xmlns="http://schemas.openxmlformats.org/package/2006/relationships"><Relationship Id="rId1" Type="http://schemas.openxmlformats.org/officeDocument/2006/relationships/comments" Target="../comments67.xml" /><Relationship Id="rId2" Type="http://schemas.openxmlformats.org/officeDocument/2006/relationships/vmlDrawing" Target="../drawings/vmlDrawing4.vml" /><Relationship Id="rId3" Type="http://schemas.openxmlformats.org/officeDocument/2006/relationships/printerSettings" Target="../printerSettings/printerSettings66.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9.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5.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D118"/>
  <sheetViews>
    <sheetView zoomScalePageLayoutView="0" workbookViewId="0" topLeftCell="A1">
      <selection activeCell="Y5" sqref="Y5"/>
    </sheetView>
  </sheetViews>
  <sheetFormatPr defaultColWidth="9.00390625" defaultRowHeight="13.5"/>
  <cols>
    <col min="1" max="1" width="3.50390625" style="0" bestFit="1" customWidth="1"/>
    <col min="2" max="2" width="9.00390625" style="1" customWidth="1"/>
    <col min="3" max="3" width="6.00390625" style="1" customWidth="1"/>
    <col min="4" max="4" width="5.75390625" style="1" customWidth="1"/>
    <col min="5" max="5" width="6.125" style="1" customWidth="1"/>
    <col min="6" max="7" width="11.00390625" style="7" bestFit="1" customWidth="1"/>
    <col min="8" max="8" width="9.25390625" style="8" bestFit="1" customWidth="1"/>
    <col min="9" max="9" width="10.25390625" style="16" bestFit="1" customWidth="1"/>
    <col min="10" max="10" width="9.125" style="7" customWidth="1"/>
    <col min="11" max="13" width="13.00390625" style="8" customWidth="1"/>
    <col min="14" max="14" width="8.125" style="0" customWidth="1"/>
    <col min="15" max="15" width="8.75390625" style="1" customWidth="1"/>
    <col min="16" max="16" width="14.625" style="1" customWidth="1"/>
    <col min="17" max="17" width="5.125" style="1" customWidth="1"/>
    <col min="18" max="18" width="4.50390625" style="1" customWidth="1"/>
    <col min="19" max="19" width="10.25390625" style="1" bestFit="1" customWidth="1"/>
    <col min="20" max="20" width="10.25390625" style="1" customWidth="1"/>
    <col min="21" max="21" width="18.625" style="1" customWidth="1"/>
    <col min="22" max="28" width="13.00390625" style="8" customWidth="1"/>
  </cols>
  <sheetData>
    <row r="1" spans="11:28" ht="13.5">
      <c r="K1" s="7" t="s">
        <v>4</v>
      </c>
      <c r="L1" s="7"/>
      <c r="M1" s="7"/>
      <c r="V1" s="7"/>
      <c r="W1" s="7"/>
      <c r="X1" s="7"/>
      <c r="Y1" s="7"/>
      <c r="Z1" s="7"/>
      <c r="AA1" s="7"/>
      <c r="AB1" s="7"/>
    </row>
    <row r="2" spans="6:29" ht="14.25" thickBot="1">
      <c r="F2" s="962" t="s">
        <v>166</v>
      </c>
      <c r="G2" s="962"/>
      <c r="H2" s="962"/>
      <c r="I2" s="962"/>
      <c r="J2" s="962"/>
      <c r="K2" s="962"/>
      <c r="L2" s="962"/>
      <c r="M2" s="962"/>
      <c r="N2" s="971" t="s">
        <v>12</v>
      </c>
      <c r="O2" s="971"/>
      <c r="P2" s="971"/>
      <c r="Q2" s="971"/>
      <c r="R2" s="971"/>
      <c r="S2" s="971"/>
      <c r="T2" s="971"/>
      <c r="U2" s="971"/>
      <c r="V2" s="972"/>
      <c r="W2" s="48"/>
      <c r="X2" s="48"/>
      <c r="Y2" s="976" t="s">
        <v>167</v>
      </c>
      <c r="Z2" s="976"/>
      <c r="AA2" s="976"/>
      <c r="AB2" s="976"/>
      <c r="AC2" s="15"/>
    </row>
    <row r="3" spans="2:29" s="29" customFormat="1" ht="13.5">
      <c r="B3" s="30"/>
      <c r="C3" s="30"/>
      <c r="D3" s="30"/>
      <c r="E3" s="30"/>
      <c r="F3" s="968" t="s">
        <v>102</v>
      </c>
      <c r="G3" s="969"/>
      <c r="H3" s="969"/>
      <c r="I3" s="970"/>
      <c r="J3" s="963" t="s">
        <v>105</v>
      </c>
      <c r="K3" s="964"/>
      <c r="L3" s="964"/>
      <c r="M3" s="965"/>
      <c r="N3" s="966" t="s">
        <v>108</v>
      </c>
      <c r="O3" s="967"/>
      <c r="P3" s="967"/>
      <c r="Q3" s="967"/>
      <c r="R3" s="967"/>
      <c r="S3" s="967"/>
      <c r="T3" s="967"/>
      <c r="U3" s="967"/>
      <c r="V3" s="973" t="s">
        <v>109</v>
      </c>
      <c r="W3" s="974"/>
      <c r="X3" s="975"/>
      <c r="Y3" s="959" t="s">
        <v>157</v>
      </c>
      <c r="Z3" s="960"/>
      <c r="AA3" s="960"/>
      <c r="AB3" s="961"/>
      <c r="AC3" s="31" t="s">
        <v>160</v>
      </c>
    </row>
    <row r="4" spans="2:29" ht="97.5" customHeight="1">
      <c r="B4" s="12"/>
      <c r="C4" s="12" t="s">
        <v>5</v>
      </c>
      <c r="D4" s="12" t="s">
        <v>7</v>
      </c>
      <c r="E4" s="32" t="s">
        <v>6</v>
      </c>
      <c r="F4" s="33" t="s">
        <v>9</v>
      </c>
      <c r="G4" s="9" t="s">
        <v>10</v>
      </c>
      <c r="H4" s="13" t="s">
        <v>11</v>
      </c>
      <c r="I4" s="34" t="s">
        <v>19</v>
      </c>
      <c r="J4" s="40" t="s">
        <v>103</v>
      </c>
      <c r="K4" s="10" t="s">
        <v>101</v>
      </c>
      <c r="L4" s="10" t="s">
        <v>104</v>
      </c>
      <c r="M4" s="41" t="s">
        <v>107</v>
      </c>
      <c r="N4" s="44" t="s">
        <v>13</v>
      </c>
      <c r="O4" s="12" t="s">
        <v>14</v>
      </c>
      <c r="P4" s="12" t="s">
        <v>15</v>
      </c>
      <c r="Q4" s="12" t="s">
        <v>20</v>
      </c>
      <c r="R4" s="12" t="s">
        <v>17</v>
      </c>
      <c r="S4" s="12" t="s">
        <v>18</v>
      </c>
      <c r="T4" s="32" t="s">
        <v>112</v>
      </c>
      <c r="U4" s="32" t="s">
        <v>16</v>
      </c>
      <c r="V4" s="49" t="s">
        <v>111</v>
      </c>
      <c r="W4" s="24" t="s">
        <v>113</v>
      </c>
      <c r="X4" s="50" t="s">
        <v>110</v>
      </c>
      <c r="Y4" s="49" t="s">
        <v>161</v>
      </c>
      <c r="Z4" s="24" t="s">
        <v>158</v>
      </c>
      <c r="AA4" s="24" t="s">
        <v>162</v>
      </c>
      <c r="AB4" s="50" t="s">
        <v>159</v>
      </c>
      <c r="AC4" s="43" t="s">
        <v>27</v>
      </c>
    </row>
    <row r="5" spans="2:30" ht="122.25" thickBot="1">
      <c r="B5" s="12" t="s">
        <v>156</v>
      </c>
      <c r="C5" s="12"/>
      <c r="D5" s="12"/>
      <c r="E5" s="32"/>
      <c r="F5" s="33">
        <v>3081766</v>
      </c>
      <c r="G5" s="9">
        <v>402324</v>
      </c>
      <c r="H5" s="13">
        <v>8271313</v>
      </c>
      <c r="I5" s="34">
        <f>F5+G5+H5</f>
        <v>11755403</v>
      </c>
      <c r="J5" s="33">
        <v>1475763</v>
      </c>
      <c r="K5" s="10">
        <v>1655802</v>
      </c>
      <c r="L5" s="10">
        <v>0</v>
      </c>
      <c r="M5" s="41">
        <v>0</v>
      </c>
      <c r="N5" s="45" t="s">
        <v>21</v>
      </c>
      <c r="O5" s="12" t="s">
        <v>22</v>
      </c>
      <c r="P5" s="12" t="s">
        <v>23</v>
      </c>
      <c r="Q5" s="12" t="s">
        <v>24</v>
      </c>
      <c r="R5" s="12">
        <v>138</v>
      </c>
      <c r="S5" s="3">
        <v>85823000</v>
      </c>
      <c r="T5" s="47"/>
      <c r="U5" s="51" t="s">
        <v>25</v>
      </c>
      <c r="V5" s="40"/>
      <c r="W5" s="10"/>
      <c r="X5" s="41"/>
      <c r="Y5" s="52">
        <v>692114956.190476</v>
      </c>
      <c r="Z5" s="37">
        <v>64463224</v>
      </c>
      <c r="AA5" s="37">
        <v>165182930.47619048</v>
      </c>
      <c r="AB5" s="42">
        <v>22314880</v>
      </c>
      <c r="AC5" s="38" t="s">
        <v>163</v>
      </c>
      <c r="AD5" s="1"/>
    </row>
    <row r="6" spans="2:29" s="53" customFormat="1" ht="14.25" thickBot="1">
      <c r="B6" s="27"/>
      <c r="C6" s="25"/>
      <c r="D6" s="25"/>
      <c r="E6" s="25"/>
      <c r="F6" s="23"/>
      <c r="G6" s="23"/>
      <c r="H6" s="24"/>
      <c r="I6" s="54"/>
      <c r="J6" s="23"/>
      <c r="K6" s="24"/>
      <c r="L6" s="24"/>
      <c r="M6" s="24"/>
      <c r="N6" s="26"/>
      <c r="O6" s="25"/>
      <c r="P6" s="25"/>
      <c r="Q6" s="25"/>
      <c r="R6" s="25"/>
      <c r="S6" s="25"/>
      <c r="T6" s="25"/>
      <c r="U6" s="25"/>
      <c r="V6" s="24"/>
      <c r="W6" s="24"/>
      <c r="X6" s="24"/>
      <c r="Y6" s="36"/>
      <c r="Z6" s="36"/>
      <c r="AA6" s="36"/>
      <c r="AB6" s="36"/>
      <c r="AC6" s="26"/>
    </row>
    <row r="7" spans="1:29" ht="14.25">
      <c r="A7">
        <v>1</v>
      </c>
      <c r="B7" s="18" t="s">
        <v>32</v>
      </c>
      <c r="C7" s="12"/>
      <c r="D7" s="12"/>
      <c r="E7" s="32"/>
      <c r="F7" s="33"/>
      <c r="G7" s="9"/>
      <c r="H7" s="13"/>
      <c r="I7" s="34">
        <f aca="true" t="shared" si="0" ref="I7:I69">F7+G7+H7</f>
        <v>0</v>
      </c>
      <c r="J7" s="33"/>
      <c r="K7" s="10"/>
      <c r="L7" s="10"/>
      <c r="M7" s="41"/>
      <c r="N7" s="45"/>
      <c r="O7" s="12"/>
      <c r="P7" s="12"/>
      <c r="Q7" s="12"/>
      <c r="R7" s="12"/>
      <c r="S7" s="12"/>
      <c r="T7" s="32"/>
      <c r="U7" s="32"/>
      <c r="V7" s="40"/>
      <c r="W7" s="10"/>
      <c r="X7" s="41"/>
      <c r="Y7" s="90"/>
      <c r="Z7" s="91"/>
      <c r="AA7" s="91"/>
      <c r="AB7" s="85"/>
      <c r="AC7" s="39"/>
    </row>
    <row r="8" spans="1:29" ht="14.25">
      <c r="A8">
        <v>2</v>
      </c>
      <c r="B8" s="19" t="s">
        <v>33</v>
      </c>
      <c r="C8" s="12"/>
      <c r="D8" s="12"/>
      <c r="E8" s="32"/>
      <c r="F8" s="33"/>
      <c r="G8" s="9"/>
      <c r="H8" s="13"/>
      <c r="I8" s="34">
        <f t="shared" si="0"/>
        <v>0</v>
      </c>
      <c r="J8" s="33"/>
      <c r="K8" s="10"/>
      <c r="L8" s="10"/>
      <c r="M8" s="41"/>
      <c r="N8" s="45"/>
      <c r="O8" s="12"/>
      <c r="P8" s="12"/>
      <c r="Q8" s="12"/>
      <c r="R8" s="12"/>
      <c r="S8" s="12"/>
      <c r="T8" s="32"/>
      <c r="U8" s="32"/>
      <c r="V8" s="40"/>
      <c r="W8" s="10"/>
      <c r="X8" s="41"/>
      <c r="Y8" s="49"/>
      <c r="Z8" s="24"/>
      <c r="AA8" s="24"/>
      <c r="AB8" s="50"/>
      <c r="AC8" s="39"/>
    </row>
    <row r="9" spans="1:29" ht="14.25">
      <c r="A9">
        <v>3</v>
      </c>
      <c r="B9" s="19" t="s">
        <v>34</v>
      </c>
      <c r="C9" s="12"/>
      <c r="D9" s="12"/>
      <c r="E9" s="32"/>
      <c r="F9" s="33"/>
      <c r="G9" s="9"/>
      <c r="H9" s="13"/>
      <c r="I9" s="34">
        <f t="shared" si="0"/>
        <v>0</v>
      </c>
      <c r="J9" s="33"/>
      <c r="K9" s="10"/>
      <c r="L9" s="10"/>
      <c r="M9" s="41"/>
      <c r="N9" s="45"/>
      <c r="O9" s="12"/>
      <c r="P9" s="12"/>
      <c r="Q9" s="12"/>
      <c r="R9" s="12"/>
      <c r="S9" s="12"/>
      <c r="T9" s="32"/>
      <c r="U9" s="32"/>
      <c r="V9" s="40"/>
      <c r="W9" s="10"/>
      <c r="X9" s="41"/>
      <c r="Y9" s="49"/>
      <c r="Z9" s="24"/>
      <c r="AA9" s="24"/>
      <c r="AB9" s="50"/>
      <c r="AC9" s="39"/>
    </row>
    <row r="10" spans="1:29" ht="14.25">
      <c r="A10">
        <v>4</v>
      </c>
      <c r="B10" s="19" t="s">
        <v>35</v>
      </c>
      <c r="C10" s="12"/>
      <c r="D10" s="12"/>
      <c r="E10" s="32"/>
      <c r="F10" s="33"/>
      <c r="G10" s="9"/>
      <c r="H10" s="13"/>
      <c r="I10" s="34">
        <f t="shared" si="0"/>
        <v>0</v>
      </c>
      <c r="J10" s="33"/>
      <c r="K10" s="10"/>
      <c r="L10" s="10"/>
      <c r="M10" s="41"/>
      <c r="N10" s="45"/>
      <c r="O10" s="12"/>
      <c r="P10" s="12"/>
      <c r="Q10" s="12"/>
      <c r="R10" s="12"/>
      <c r="S10" s="12"/>
      <c r="T10" s="32"/>
      <c r="U10" s="32"/>
      <c r="V10" s="40"/>
      <c r="W10" s="10"/>
      <c r="X10" s="41"/>
      <c r="Y10" s="49"/>
      <c r="Z10" s="24"/>
      <c r="AA10" s="24"/>
      <c r="AB10" s="50"/>
      <c r="AC10" s="39"/>
    </row>
    <row r="11" spans="1:29" ht="14.25">
      <c r="A11">
        <v>5</v>
      </c>
      <c r="B11" s="19" t="s">
        <v>36</v>
      </c>
      <c r="C11" s="12"/>
      <c r="D11" s="12"/>
      <c r="E11" s="32"/>
      <c r="F11" s="33"/>
      <c r="G11" s="9"/>
      <c r="H11" s="13"/>
      <c r="I11" s="34">
        <f t="shared" si="0"/>
        <v>0</v>
      </c>
      <c r="J11" s="33"/>
      <c r="K11" s="10"/>
      <c r="L11" s="10"/>
      <c r="M11" s="41"/>
      <c r="N11" s="45"/>
      <c r="O11" s="12"/>
      <c r="P11" s="12"/>
      <c r="Q11" s="12"/>
      <c r="R11" s="12"/>
      <c r="S11" s="12"/>
      <c r="T11" s="32"/>
      <c r="U11" s="32"/>
      <c r="V11" s="40"/>
      <c r="W11" s="10"/>
      <c r="X11" s="41"/>
      <c r="Y11" s="49"/>
      <c r="Z11" s="24"/>
      <c r="AA11" s="24"/>
      <c r="AB11" s="50"/>
      <c r="AC11" s="39"/>
    </row>
    <row r="12" spans="1:29" ht="14.25">
      <c r="A12">
        <v>6</v>
      </c>
      <c r="B12" s="19" t="s">
        <v>37</v>
      </c>
      <c r="C12" s="12"/>
      <c r="D12" s="12"/>
      <c r="E12" s="32"/>
      <c r="F12" s="33"/>
      <c r="G12" s="9"/>
      <c r="H12" s="13"/>
      <c r="I12" s="34">
        <f t="shared" si="0"/>
        <v>0</v>
      </c>
      <c r="J12" s="33"/>
      <c r="K12" s="10"/>
      <c r="L12" s="10"/>
      <c r="M12" s="41"/>
      <c r="N12" s="45"/>
      <c r="O12" s="12"/>
      <c r="P12" s="12"/>
      <c r="Q12" s="12"/>
      <c r="R12" s="12"/>
      <c r="S12" s="12"/>
      <c r="T12" s="32"/>
      <c r="U12" s="32"/>
      <c r="V12" s="40"/>
      <c r="W12" s="10"/>
      <c r="X12" s="41"/>
      <c r="Y12" s="49"/>
      <c r="Z12" s="24"/>
      <c r="AA12" s="24"/>
      <c r="AB12" s="50"/>
      <c r="AC12" s="39"/>
    </row>
    <row r="13" spans="1:29" ht="14.25">
      <c r="A13">
        <v>7</v>
      </c>
      <c r="B13" s="19" t="s">
        <v>38</v>
      </c>
      <c r="C13" s="12"/>
      <c r="D13" s="12"/>
      <c r="E13" s="32"/>
      <c r="F13" s="33"/>
      <c r="G13" s="9"/>
      <c r="H13" s="13"/>
      <c r="I13" s="34">
        <f t="shared" si="0"/>
        <v>0</v>
      </c>
      <c r="J13" s="33"/>
      <c r="K13" s="10"/>
      <c r="L13" s="10"/>
      <c r="M13" s="41"/>
      <c r="N13" s="45"/>
      <c r="O13" s="12"/>
      <c r="P13" s="12"/>
      <c r="Q13" s="12"/>
      <c r="R13" s="12"/>
      <c r="S13" s="12"/>
      <c r="T13" s="32"/>
      <c r="U13" s="32"/>
      <c r="V13" s="40"/>
      <c r="W13" s="10"/>
      <c r="X13" s="41"/>
      <c r="Y13" s="49"/>
      <c r="Z13" s="24"/>
      <c r="AA13" s="24"/>
      <c r="AB13" s="50"/>
      <c r="AC13" s="39"/>
    </row>
    <row r="14" spans="1:29" ht="14.25">
      <c r="A14">
        <v>8</v>
      </c>
      <c r="B14" s="19" t="s">
        <v>39</v>
      </c>
      <c r="C14" s="12"/>
      <c r="D14" s="12"/>
      <c r="E14" s="32"/>
      <c r="F14" s="33"/>
      <c r="G14" s="9"/>
      <c r="H14" s="13"/>
      <c r="I14" s="34">
        <f t="shared" si="0"/>
        <v>0</v>
      </c>
      <c r="J14" s="33"/>
      <c r="K14" s="10"/>
      <c r="L14" s="10"/>
      <c r="M14" s="41"/>
      <c r="N14" s="45"/>
      <c r="O14" s="12"/>
      <c r="P14" s="12"/>
      <c r="Q14" s="12"/>
      <c r="R14" s="12"/>
      <c r="S14" s="12"/>
      <c r="T14" s="32"/>
      <c r="U14" s="32"/>
      <c r="V14" s="40"/>
      <c r="W14" s="10"/>
      <c r="X14" s="41"/>
      <c r="Y14" s="49"/>
      <c r="Z14" s="24"/>
      <c r="AA14" s="24"/>
      <c r="AB14" s="50"/>
      <c r="AC14" s="39"/>
    </row>
    <row r="15" spans="1:29" ht="14.25">
      <c r="A15">
        <v>9</v>
      </c>
      <c r="B15" s="19" t="s">
        <v>40</v>
      </c>
      <c r="C15" s="12"/>
      <c r="D15" s="12"/>
      <c r="E15" s="32"/>
      <c r="F15" s="33"/>
      <c r="G15" s="9"/>
      <c r="H15" s="13"/>
      <c r="I15" s="34">
        <f t="shared" si="0"/>
        <v>0</v>
      </c>
      <c r="J15" s="33"/>
      <c r="K15" s="10"/>
      <c r="L15" s="10"/>
      <c r="M15" s="41"/>
      <c r="N15" s="45"/>
      <c r="O15" s="12"/>
      <c r="P15" s="12"/>
      <c r="Q15" s="12"/>
      <c r="R15" s="12"/>
      <c r="S15" s="12"/>
      <c r="T15" s="32"/>
      <c r="U15" s="32"/>
      <c r="V15" s="40"/>
      <c r="W15" s="10"/>
      <c r="X15" s="41"/>
      <c r="Y15" s="49"/>
      <c r="Z15" s="24"/>
      <c r="AA15" s="24"/>
      <c r="AB15" s="50"/>
      <c r="AC15" s="39"/>
    </row>
    <row r="16" spans="1:29" ht="14.25">
      <c r="A16">
        <v>10</v>
      </c>
      <c r="B16" s="19" t="s">
        <v>41</v>
      </c>
      <c r="C16" s="12"/>
      <c r="D16" s="12"/>
      <c r="E16" s="32"/>
      <c r="F16" s="33"/>
      <c r="G16" s="9"/>
      <c r="H16" s="13"/>
      <c r="I16" s="34">
        <f t="shared" si="0"/>
        <v>0</v>
      </c>
      <c r="J16" s="33"/>
      <c r="K16" s="10"/>
      <c r="L16" s="10"/>
      <c r="M16" s="41"/>
      <c r="N16" s="45"/>
      <c r="O16" s="12"/>
      <c r="P16" s="12"/>
      <c r="Q16" s="12"/>
      <c r="R16" s="12"/>
      <c r="S16" s="12"/>
      <c r="T16" s="32"/>
      <c r="U16" s="32"/>
      <c r="V16" s="40"/>
      <c r="W16" s="10"/>
      <c r="X16" s="41"/>
      <c r="Y16" s="49"/>
      <c r="Z16" s="24"/>
      <c r="AA16" s="24"/>
      <c r="AB16" s="50"/>
      <c r="AC16" s="39"/>
    </row>
    <row r="17" spans="1:29" ht="14.25">
      <c r="A17">
        <v>11</v>
      </c>
      <c r="B17" s="19" t="s">
        <v>42</v>
      </c>
      <c r="C17" s="12"/>
      <c r="D17" s="12"/>
      <c r="E17" s="32"/>
      <c r="F17" s="33"/>
      <c r="G17" s="9"/>
      <c r="H17" s="13"/>
      <c r="I17" s="34">
        <f t="shared" si="0"/>
        <v>0</v>
      </c>
      <c r="J17" s="33"/>
      <c r="K17" s="10"/>
      <c r="L17" s="10"/>
      <c r="M17" s="41"/>
      <c r="N17" s="45"/>
      <c r="O17" s="12"/>
      <c r="P17" s="12"/>
      <c r="Q17" s="12"/>
      <c r="R17" s="12"/>
      <c r="S17" s="12"/>
      <c r="T17" s="32"/>
      <c r="U17" s="32"/>
      <c r="V17" s="40"/>
      <c r="W17" s="10"/>
      <c r="X17" s="41"/>
      <c r="Y17" s="49"/>
      <c r="Z17" s="24"/>
      <c r="AA17" s="24"/>
      <c r="AB17" s="50"/>
      <c r="AC17" s="39"/>
    </row>
    <row r="18" spans="1:29" ht="14.25">
      <c r="A18">
        <v>12</v>
      </c>
      <c r="B18" s="19" t="s">
        <v>43</v>
      </c>
      <c r="C18" s="12"/>
      <c r="D18" s="12"/>
      <c r="E18" s="32"/>
      <c r="F18" s="33"/>
      <c r="G18" s="9"/>
      <c r="H18" s="13"/>
      <c r="I18" s="34">
        <f t="shared" si="0"/>
        <v>0</v>
      </c>
      <c r="J18" s="33"/>
      <c r="K18" s="10"/>
      <c r="L18" s="10"/>
      <c r="M18" s="41"/>
      <c r="N18" s="45"/>
      <c r="O18" s="12"/>
      <c r="P18" s="12"/>
      <c r="Q18" s="12"/>
      <c r="R18" s="12"/>
      <c r="S18" s="12"/>
      <c r="T18" s="32"/>
      <c r="U18" s="32"/>
      <c r="V18" s="40"/>
      <c r="W18" s="10"/>
      <c r="X18" s="41"/>
      <c r="Y18" s="49"/>
      <c r="Z18" s="24"/>
      <c r="AA18" s="24"/>
      <c r="AB18" s="50"/>
      <c r="AC18" s="39"/>
    </row>
    <row r="19" spans="1:29" ht="14.25">
      <c r="A19">
        <v>13</v>
      </c>
      <c r="B19" s="19" t="s">
        <v>44</v>
      </c>
      <c r="C19" s="12"/>
      <c r="D19" s="12"/>
      <c r="E19" s="32"/>
      <c r="F19" s="33"/>
      <c r="G19" s="9"/>
      <c r="H19" s="13"/>
      <c r="I19" s="34">
        <f t="shared" si="0"/>
        <v>0</v>
      </c>
      <c r="J19" s="33"/>
      <c r="K19" s="10"/>
      <c r="L19" s="10"/>
      <c r="M19" s="41"/>
      <c r="N19" s="45"/>
      <c r="O19" s="12"/>
      <c r="P19" s="12"/>
      <c r="Q19" s="12"/>
      <c r="R19" s="12"/>
      <c r="S19" s="12"/>
      <c r="T19" s="32"/>
      <c r="U19" s="32"/>
      <c r="V19" s="40"/>
      <c r="W19" s="10"/>
      <c r="X19" s="41"/>
      <c r="Y19" s="49"/>
      <c r="Z19" s="24"/>
      <c r="AA19" s="24"/>
      <c r="AB19" s="50"/>
      <c r="AC19" s="39"/>
    </row>
    <row r="20" spans="1:29" ht="14.25">
      <c r="A20">
        <v>14</v>
      </c>
      <c r="B20" s="19" t="s">
        <v>45</v>
      </c>
      <c r="C20" s="12"/>
      <c r="D20" s="12"/>
      <c r="E20" s="32"/>
      <c r="F20" s="33"/>
      <c r="G20" s="9"/>
      <c r="H20" s="10"/>
      <c r="I20" s="34">
        <f t="shared" si="0"/>
        <v>0</v>
      </c>
      <c r="J20" s="33"/>
      <c r="K20" s="10"/>
      <c r="L20" s="10"/>
      <c r="M20" s="41"/>
      <c r="N20" s="45"/>
      <c r="O20" s="12"/>
      <c r="P20" s="12"/>
      <c r="Q20" s="12"/>
      <c r="R20" s="12"/>
      <c r="S20" s="12"/>
      <c r="T20" s="32"/>
      <c r="U20" s="32"/>
      <c r="V20" s="40"/>
      <c r="W20" s="10"/>
      <c r="X20" s="41"/>
      <c r="Y20" s="49"/>
      <c r="Z20" s="24"/>
      <c r="AA20" s="24"/>
      <c r="AB20" s="50"/>
      <c r="AC20" s="39"/>
    </row>
    <row r="21" spans="1:29" ht="14.25">
      <c r="A21">
        <v>15</v>
      </c>
      <c r="B21" s="19" t="s">
        <v>46</v>
      </c>
      <c r="C21" s="12"/>
      <c r="D21" s="12"/>
      <c r="E21" s="32"/>
      <c r="F21" s="33"/>
      <c r="G21" s="9"/>
      <c r="H21" s="10"/>
      <c r="I21" s="34">
        <f t="shared" si="0"/>
        <v>0</v>
      </c>
      <c r="J21" s="33"/>
      <c r="K21" s="10"/>
      <c r="L21" s="10"/>
      <c r="M21" s="41"/>
      <c r="N21" s="45"/>
      <c r="O21" s="12"/>
      <c r="P21" s="12"/>
      <c r="Q21" s="12"/>
      <c r="R21" s="12"/>
      <c r="S21" s="12"/>
      <c r="T21" s="32"/>
      <c r="U21" s="32"/>
      <c r="V21" s="40"/>
      <c r="W21" s="10"/>
      <c r="X21" s="41"/>
      <c r="Y21" s="49"/>
      <c r="Z21" s="24"/>
      <c r="AA21" s="24"/>
      <c r="AB21" s="50"/>
      <c r="AC21" s="39"/>
    </row>
    <row r="22" spans="1:29" ht="14.25">
      <c r="A22">
        <v>16</v>
      </c>
      <c r="B22" s="19" t="s">
        <v>47</v>
      </c>
      <c r="C22" s="12"/>
      <c r="D22" s="12"/>
      <c r="E22" s="32"/>
      <c r="F22" s="33"/>
      <c r="G22" s="9"/>
      <c r="H22" s="10"/>
      <c r="I22" s="34">
        <f t="shared" si="0"/>
        <v>0</v>
      </c>
      <c r="J22" s="33"/>
      <c r="K22" s="10"/>
      <c r="L22" s="10"/>
      <c r="M22" s="41"/>
      <c r="N22" s="45"/>
      <c r="O22" s="12"/>
      <c r="P22" s="12"/>
      <c r="Q22" s="12"/>
      <c r="R22" s="12"/>
      <c r="S22" s="12"/>
      <c r="T22" s="32"/>
      <c r="U22" s="32"/>
      <c r="V22" s="40"/>
      <c r="W22" s="10"/>
      <c r="X22" s="41"/>
      <c r="Y22" s="49"/>
      <c r="Z22" s="24"/>
      <c r="AA22" s="24"/>
      <c r="AB22" s="50"/>
      <c r="AC22" s="39"/>
    </row>
    <row r="23" spans="1:29" ht="14.25">
      <c r="A23">
        <v>17</v>
      </c>
      <c r="B23" s="19" t="s">
        <v>48</v>
      </c>
      <c r="C23" s="12"/>
      <c r="D23" s="12"/>
      <c r="E23" s="32"/>
      <c r="F23" s="33"/>
      <c r="G23" s="9"/>
      <c r="H23" s="10"/>
      <c r="I23" s="34">
        <f t="shared" si="0"/>
        <v>0</v>
      </c>
      <c r="J23" s="33"/>
      <c r="K23" s="10"/>
      <c r="L23" s="10"/>
      <c r="M23" s="41"/>
      <c r="N23" s="45"/>
      <c r="O23" s="12"/>
      <c r="P23" s="12"/>
      <c r="Q23" s="12"/>
      <c r="R23" s="12"/>
      <c r="S23" s="12"/>
      <c r="T23" s="32"/>
      <c r="U23" s="32"/>
      <c r="V23" s="40"/>
      <c r="W23" s="10"/>
      <c r="X23" s="41"/>
      <c r="Y23" s="49"/>
      <c r="Z23" s="24"/>
      <c r="AA23" s="24"/>
      <c r="AB23" s="50"/>
      <c r="AC23" s="39"/>
    </row>
    <row r="24" spans="1:29" ht="14.25">
      <c r="A24">
        <v>18</v>
      </c>
      <c r="B24" s="19" t="s">
        <v>49</v>
      </c>
      <c r="C24" s="12"/>
      <c r="D24" s="12"/>
      <c r="E24" s="32"/>
      <c r="F24" s="33"/>
      <c r="G24" s="9"/>
      <c r="H24" s="10"/>
      <c r="I24" s="34">
        <f t="shared" si="0"/>
        <v>0</v>
      </c>
      <c r="J24" s="33"/>
      <c r="K24" s="10"/>
      <c r="L24" s="10"/>
      <c r="M24" s="41"/>
      <c r="N24" s="45"/>
      <c r="O24" s="12"/>
      <c r="P24" s="12"/>
      <c r="Q24" s="12"/>
      <c r="R24" s="12"/>
      <c r="S24" s="12"/>
      <c r="T24" s="32"/>
      <c r="U24" s="32"/>
      <c r="V24" s="40"/>
      <c r="W24" s="10"/>
      <c r="X24" s="41"/>
      <c r="Y24" s="49"/>
      <c r="Z24" s="24"/>
      <c r="AA24" s="24"/>
      <c r="AB24" s="50"/>
      <c r="AC24" s="39"/>
    </row>
    <row r="25" spans="1:29" ht="14.25">
      <c r="A25">
        <v>19</v>
      </c>
      <c r="B25" s="19" t="s">
        <v>50</v>
      </c>
      <c r="C25" s="12"/>
      <c r="D25" s="12"/>
      <c r="E25" s="32"/>
      <c r="F25" s="33"/>
      <c r="G25" s="9"/>
      <c r="H25" s="10"/>
      <c r="I25" s="34">
        <f t="shared" si="0"/>
        <v>0</v>
      </c>
      <c r="J25" s="33"/>
      <c r="K25" s="10"/>
      <c r="L25" s="10"/>
      <c r="M25" s="41"/>
      <c r="N25" s="45"/>
      <c r="O25" s="12"/>
      <c r="P25" s="12"/>
      <c r="Q25" s="12"/>
      <c r="R25" s="12"/>
      <c r="S25" s="12"/>
      <c r="T25" s="32"/>
      <c r="U25" s="32"/>
      <c r="V25" s="40"/>
      <c r="W25" s="10"/>
      <c r="X25" s="41"/>
      <c r="Y25" s="49"/>
      <c r="Z25" s="24"/>
      <c r="AA25" s="24"/>
      <c r="AB25" s="50"/>
      <c r="AC25" s="39"/>
    </row>
    <row r="26" spans="1:29" ht="14.25">
      <c r="A26">
        <v>20</v>
      </c>
      <c r="B26" s="19" t="s">
        <v>51</v>
      </c>
      <c r="C26" s="12"/>
      <c r="D26" s="12"/>
      <c r="E26" s="32"/>
      <c r="F26" s="33"/>
      <c r="G26" s="9"/>
      <c r="H26" s="10"/>
      <c r="I26" s="34">
        <f t="shared" si="0"/>
        <v>0</v>
      </c>
      <c r="J26" s="33"/>
      <c r="K26" s="10"/>
      <c r="L26" s="10"/>
      <c r="M26" s="41"/>
      <c r="N26" s="45"/>
      <c r="O26" s="12"/>
      <c r="P26" s="12"/>
      <c r="Q26" s="12"/>
      <c r="R26" s="12"/>
      <c r="S26" s="12"/>
      <c r="T26" s="32"/>
      <c r="U26" s="32"/>
      <c r="V26" s="40"/>
      <c r="W26" s="10"/>
      <c r="X26" s="41"/>
      <c r="Y26" s="49"/>
      <c r="Z26" s="24"/>
      <c r="AA26" s="24"/>
      <c r="AB26" s="50"/>
      <c r="AC26" s="39"/>
    </row>
    <row r="27" spans="1:29" ht="14.25">
      <c r="A27">
        <v>21</v>
      </c>
      <c r="B27" s="19" t="s">
        <v>52</v>
      </c>
      <c r="C27" s="12"/>
      <c r="D27" s="12"/>
      <c r="E27" s="32"/>
      <c r="F27" s="33"/>
      <c r="G27" s="9"/>
      <c r="H27" s="10"/>
      <c r="I27" s="34">
        <f t="shared" si="0"/>
        <v>0</v>
      </c>
      <c r="J27" s="33"/>
      <c r="K27" s="10"/>
      <c r="L27" s="10"/>
      <c r="M27" s="41"/>
      <c r="N27" s="45"/>
      <c r="O27" s="12"/>
      <c r="P27" s="12"/>
      <c r="Q27" s="12"/>
      <c r="R27" s="12"/>
      <c r="S27" s="12"/>
      <c r="T27" s="32"/>
      <c r="U27" s="32"/>
      <c r="V27" s="40"/>
      <c r="W27" s="10"/>
      <c r="X27" s="41"/>
      <c r="Y27" s="49"/>
      <c r="Z27" s="24"/>
      <c r="AA27" s="24"/>
      <c r="AB27" s="50"/>
      <c r="AC27" s="39"/>
    </row>
    <row r="28" spans="1:29" ht="14.25">
      <c r="A28">
        <v>22</v>
      </c>
      <c r="B28" s="19" t="s">
        <v>53</v>
      </c>
      <c r="C28" s="12"/>
      <c r="D28" s="12"/>
      <c r="E28" s="32"/>
      <c r="F28" s="33"/>
      <c r="G28" s="9"/>
      <c r="H28" s="10"/>
      <c r="I28" s="34">
        <f t="shared" si="0"/>
        <v>0</v>
      </c>
      <c r="J28" s="33"/>
      <c r="K28" s="10"/>
      <c r="L28" s="10"/>
      <c r="M28" s="41"/>
      <c r="N28" s="45"/>
      <c r="O28" s="12"/>
      <c r="P28" s="12"/>
      <c r="Q28" s="12"/>
      <c r="R28" s="12"/>
      <c r="S28" s="12"/>
      <c r="T28" s="32"/>
      <c r="U28" s="32"/>
      <c r="V28" s="40"/>
      <c r="W28" s="10"/>
      <c r="X28" s="41"/>
      <c r="Y28" s="49"/>
      <c r="Z28" s="24"/>
      <c r="AA28" s="24"/>
      <c r="AB28" s="50"/>
      <c r="AC28" s="39"/>
    </row>
    <row r="29" spans="1:29" ht="14.25">
      <c r="A29">
        <v>23</v>
      </c>
      <c r="B29" s="19" t="s">
        <v>54</v>
      </c>
      <c r="C29" s="12"/>
      <c r="D29" s="12"/>
      <c r="E29" s="32"/>
      <c r="F29" s="33"/>
      <c r="G29" s="9"/>
      <c r="H29" s="10"/>
      <c r="I29" s="34">
        <f t="shared" si="0"/>
        <v>0</v>
      </c>
      <c r="J29" s="33"/>
      <c r="K29" s="10"/>
      <c r="L29" s="10"/>
      <c r="M29" s="41"/>
      <c r="N29" s="45"/>
      <c r="O29" s="12"/>
      <c r="P29" s="12"/>
      <c r="Q29" s="12"/>
      <c r="R29" s="12"/>
      <c r="S29" s="12"/>
      <c r="T29" s="32"/>
      <c r="U29" s="32"/>
      <c r="V29" s="40"/>
      <c r="W29" s="10"/>
      <c r="X29" s="41"/>
      <c r="Y29" s="49"/>
      <c r="Z29" s="24"/>
      <c r="AA29" s="24"/>
      <c r="AB29" s="50"/>
      <c r="AC29" s="39"/>
    </row>
    <row r="30" spans="1:29" ht="14.25">
      <c r="A30">
        <v>24</v>
      </c>
      <c r="B30" s="19" t="s">
        <v>55</v>
      </c>
      <c r="C30" s="12"/>
      <c r="D30" s="12"/>
      <c r="E30" s="32"/>
      <c r="F30" s="33"/>
      <c r="G30" s="9"/>
      <c r="H30" s="10"/>
      <c r="I30" s="34">
        <f t="shared" si="0"/>
        <v>0</v>
      </c>
      <c r="J30" s="33"/>
      <c r="K30" s="10"/>
      <c r="L30" s="10"/>
      <c r="M30" s="41"/>
      <c r="N30" s="45"/>
      <c r="O30" s="12"/>
      <c r="P30" s="12"/>
      <c r="Q30" s="12"/>
      <c r="R30" s="12"/>
      <c r="S30" s="12"/>
      <c r="T30" s="32"/>
      <c r="U30" s="32"/>
      <c r="V30" s="40"/>
      <c r="W30" s="10"/>
      <c r="X30" s="41"/>
      <c r="Y30" s="49"/>
      <c r="Z30" s="24"/>
      <c r="AA30" s="24"/>
      <c r="AB30" s="50"/>
      <c r="AC30" s="39"/>
    </row>
    <row r="31" spans="1:29" ht="14.25">
      <c r="A31">
        <v>25</v>
      </c>
      <c r="B31" s="19" t="s">
        <v>56</v>
      </c>
      <c r="C31" s="12"/>
      <c r="D31" s="12"/>
      <c r="E31" s="32"/>
      <c r="F31" s="33"/>
      <c r="G31" s="9"/>
      <c r="H31" s="10"/>
      <c r="I31" s="34">
        <f t="shared" si="0"/>
        <v>0</v>
      </c>
      <c r="J31" s="33"/>
      <c r="K31" s="10"/>
      <c r="L31" s="10"/>
      <c r="M31" s="41"/>
      <c r="N31" s="45"/>
      <c r="O31" s="12"/>
      <c r="P31" s="12"/>
      <c r="Q31" s="12"/>
      <c r="R31" s="12"/>
      <c r="S31" s="12"/>
      <c r="T31" s="32"/>
      <c r="U31" s="32"/>
      <c r="V31" s="40"/>
      <c r="W31" s="10"/>
      <c r="X31" s="41"/>
      <c r="Y31" s="49"/>
      <c r="Z31" s="24"/>
      <c r="AA31" s="24"/>
      <c r="AB31" s="50"/>
      <c r="AC31" s="39"/>
    </row>
    <row r="32" spans="1:29" ht="14.25">
      <c r="A32">
        <v>26</v>
      </c>
      <c r="B32" s="19" t="s">
        <v>57</v>
      </c>
      <c r="C32" s="12"/>
      <c r="D32" s="12"/>
      <c r="E32" s="32"/>
      <c r="F32" s="33"/>
      <c r="G32" s="9"/>
      <c r="H32" s="10"/>
      <c r="I32" s="34">
        <f t="shared" si="0"/>
        <v>0</v>
      </c>
      <c r="J32" s="33"/>
      <c r="K32" s="10"/>
      <c r="L32" s="10"/>
      <c r="M32" s="41"/>
      <c r="N32" s="45"/>
      <c r="O32" s="12"/>
      <c r="P32" s="12"/>
      <c r="Q32" s="12"/>
      <c r="R32" s="12"/>
      <c r="S32" s="12"/>
      <c r="T32" s="32"/>
      <c r="U32" s="32"/>
      <c r="V32" s="40"/>
      <c r="W32" s="10"/>
      <c r="X32" s="41"/>
      <c r="Y32" s="49"/>
      <c r="Z32" s="24"/>
      <c r="AA32" s="24"/>
      <c r="AB32" s="50"/>
      <c r="AC32" s="39"/>
    </row>
    <row r="33" spans="1:29" ht="14.25">
      <c r="A33">
        <v>27</v>
      </c>
      <c r="B33" s="19" t="s">
        <v>58</v>
      </c>
      <c r="C33" s="12"/>
      <c r="D33" s="12"/>
      <c r="E33" s="32"/>
      <c r="F33" s="33"/>
      <c r="G33" s="9"/>
      <c r="H33" s="10"/>
      <c r="I33" s="34">
        <f t="shared" si="0"/>
        <v>0</v>
      </c>
      <c r="J33" s="33"/>
      <c r="K33" s="10"/>
      <c r="L33" s="10"/>
      <c r="M33" s="41"/>
      <c r="N33" s="45"/>
      <c r="O33" s="12"/>
      <c r="P33" s="12"/>
      <c r="Q33" s="12"/>
      <c r="R33" s="12"/>
      <c r="S33" s="12"/>
      <c r="T33" s="32"/>
      <c r="U33" s="32"/>
      <c r="V33" s="40"/>
      <c r="W33" s="10"/>
      <c r="X33" s="41"/>
      <c r="Y33" s="49"/>
      <c r="Z33" s="24"/>
      <c r="AA33" s="24"/>
      <c r="AB33" s="50"/>
      <c r="AC33" s="39"/>
    </row>
    <row r="34" spans="1:29" ht="14.25">
      <c r="A34">
        <v>28</v>
      </c>
      <c r="B34" s="19" t="s">
        <v>59</v>
      </c>
      <c r="C34" s="12"/>
      <c r="D34" s="12"/>
      <c r="E34" s="32"/>
      <c r="F34" s="33"/>
      <c r="G34" s="9"/>
      <c r="H34" s="10"/>
      <c r="I34" s="34">
        <f t="shared" si="0"/>
        <v>0</v>
      </c>
      <c r="J34" s="33"/>
      <c r="K34" s="10"/>
      <c r="L34" s="10"/>
      <c r="M34" s="41"/>
      <c r="N34" s="45"/>
      <c r="O34" s="12"/>
      <c r="P34" s="12"/>
      <c r="Q34" s="12"/>
      <c r="R34" s="12"/>
      <c r="S34" s="12"/>
      <c r="T34" s="32"/>
      <c r="U34" s="32"/>
      <c r="V34" s="40"/>
      <c r="W34" s="10"/>
      <c r="X34" s="41"/>
      <c r="Y34" s="49"/>
      <c r="Z34" s="24"/>
      <c r="AA34" s="24"/>
      <c r="AB34" s="50"/>
      <c r="AC34" s="39"/>
    </row>
    <row r="35" spans="1:29" ht="14.25">
      <c r="A35">
        <v>29</v>
      </c>
      <c r="B35" s="19" t="s">
        <v>60</v>
      </c>
      <c r="C35" s="12"/>
      <c r="D35" s="12"/>
      <c r="E35" s="32"/>
      <c r="F35" s="33"/>
      <c r="G35" s="9"/>
      <c r="H35" s="10"/>
      <c r="I35" s="34">
        <f t="shared" si="0"/>
        <v>0</v>
      </c>
      <c r="J35" s="33"/>
      <c r="K35" s="10"/>
      <c r="L35" s="10"/>
      <c r="M35" s="41"/>
      <c r="N35" s="45"/>
      <c r="O35" s="12"/>
      <c r="P35" s="12"/>
      <c r="Q35" s="12"/>
      <c r="R35" s="12"/>
      <c r="S35" s="12"/>
      <c r="T35" s="32"/>
      <c r="U35" s="32"/>
      <c r="V35" s="40"/>
      <c r="W35" s="10"/>
      <c r="X35" s="41"/>
      <c r="Y35" s="49"/>
      <c r="Z35" s="24"/>
      <c r="AA35" s="24"/>
      <c r="AB35" s="50"/>
      <c r="AC35" s="39"/>
    </row>
    <row r="36" spans="1:29" ht="14.25">
      <c r="A36">
        <v>30</v>
      </c>
      <c r="B36" s="19" t="s">
        <v>61</v>
      </c>
      <c r="C36" s="12"/>
      <c r="D36" s="12"/>
      <c r="E36" s="32"/>
      <c r="F36" s="33"/>
      <c r="G36" s="9"/>
      <c r="H36" s="10"/>
      <c r="I36" s="34">
        <f t="shared" si="0"/>
        <v>0</v>
      </c>
      <c r="J36" s="33"/>
      <c r="K36" s="10"/>
      <c r="L36" s="10"/>
      <c r="M36" s="41"/>
      <c r="N36" s="45"/>
      <c r="O36" s="12"/>
      <c r="P36" s="12"/>
      <c r="Q36" s="12"/>
      <c r="R36" s="12"/>
      <c r="S36" s="12"/>
      <c r="T36" s="32"/>
      <c r="U36" s="32"/>
      <c r="V36" s="40"/>
      <c r="W36" s="10"/>
      <c r="X36" s="41"/>
      <c r="Y36" s="49"/>
      <c r="Z36" s="24"/>
      <c r="AA36" s="24"/>
      <c r="AB36" s="50"/>
      <c r="AC36" s="39"/>
    </row>
    <row r="37" spans="1:29" ht="14.25">
      <c r="A37">
        <v>31</v>
      </c>
      <c r="B37" s="19" t="s">
        <v>62</v>
      </c>
      <c r="C37" s="12"/>
      <c r="D37" s="12"/>
      <c r="E37" s="32"/>
      <c r="F37" s="33"/>
      <c r="G37" s="9"/>
      <c r="H37" s="10"/>
      <c r="I37" s="34">
        <f t="shared" si="0"/>
        <v>0</v>
      </c>
      <c r="J37" s="33"/>
      <c r="K37" s="10"/>
      <c r="L37" s="10"/>
      <c r="M37" s="41"/>
      <c r="N37" s="45"/>
      <c r="O37" s="12"/>
      <c r="P37" s="12"/>
      <c r="Q37" s="12"/>
      <c r="R37" s="12"/>
      <c r="S37" s="12"/>
      <c r="T37" s="32"/>
      <c r="U37" s="32"/>
      <c r="V37" s="40"/>
      <c r="W37" s="10"/>
      <c r="X37" s="41"/>
      <c r="Y37" s="49"/>
      <c r="Z37" s="24"/>
      <c r="AA37" s="24"/>
      <c r="AB37" s="50"/>
      <c r="AC37" s="39"/>
    </row>
    <row r="38" spans="1:29" ht="14.25">
      <c r="A38">
        <v>32</v>
      </c>
      <c r="B38" s="19" t="s">
        <v>63</v>
      </c>
      <c r="C38" s="12"/>
      <c r="D38" s="12"/>
      <c r="E38" s="32"/>
      <c r="F38" s="33"/>
      <c r="G38" s="9"/>
      <c r="H38" s="10"/>
      <c r="I38" s="34">
        <f t="shared" si="0"/>
        <v>0</v>
      </c>
      <c r="J38" s="33"/>
      <c r="K38" s="10"/>
      <c r="L38" s="10"/>
      <c r="M38" s="41"/>
      <c r="N38" s="45"/>
      <c r="O38" s="12"/>
      <c r="P38" s="12"/>
      <c r="Q38" s="12"/>
      <c r="R38" s="12"/>
      <c r="S38" s="12"/>
      <c r="T38" s="32"/>
      <c r="U38" s="32"/>
      <c r="V38" s="40"/>
      <c r="W38" s="10"/>
      <c r="X38" s="41"/>
      <c r="Y38" s="49"/>
      <c r="Z38" s="24"/>
      <c r="AA38" s="24"/>
      <c r="AB38" s="50"/>
      <c r="AC38" s="39"/>
    </row>
    <row r="39" spans="1:29" ht="14.25">
      <c r="A39">
        <v>33</v>
      </c>
      <c r="B39" s="19" t="s">
        <v>64</v>
      </c>
      <c r="C39" s="12"/>
      <c r="D39" s="12"/>
      <c r="E39" s="32"/>
      <c r="F39" s="33"/>
      <c r="G39" s="9"/>
      <c r="H39" s="10"/>
      <c r="I39" s="34">
        <f t="shared" si="0"/>
        <v>0</v>
      </c>
      <c r="J39" s="33"/>
      <c r="K39" s="10"/>
      <c r="L39" s="10"/>
      <c r="M39" s="41"/>
      <c r="N39" s="45"/>
      <c r="O39" s="12"/>
      <c r="P39" s="12"/>
      <c r="Q39" s="12"/>
      <c r="R39" s="12"/>
      <c r="S39" s="12"/>
      <c r="T39" s="32"/>
      <c r="U39" s="32"/>
      <c r="V39" s="40"/>
      <c r="W39" s="10"/>
      <c r="X39" s="41"/>
      <c r="Y39" s="49"/>
      <c r="Z39" s="24"/>
      <c r="AA39" s="24"/>
      <c r="AB39" s="50"/>
      <c r="AC39" s="39"/>
    </row>
    <row r="40" spans="1:29" ht="14.25">
      <c r="A40">
        <v>34</v>
      </c>
      <c r="B40" s="19" t="s">
        <v>65</v>
      </c>
      <c r="C40" s="12"/>
      <c r="D40" s="12"/>
      <c r="E40" s="32"/>
      <c r="F40" s="33"/>
      <c r="G40" s="9"/>
      <c r="H40" s="10"/>
      <c r="I40" s="34">
        <f t="shared" si="0"/>
        <v>0</v>
      </c>
      <c r="J40" s="33"/>
      <c r="K40" s="10"/>
      <c r="L40" s="10"/>
      <c r="M40" s="41"/>
      <c r="N40" s="45"/>
      <c r="O40" s="12"/>
      <c r="P40" s="12"/>
      <c r="Q40" s="12"/>
      <c r="R40" s="12"/>
      <c r="S40" s="12"/>
      <c r="T40" s="32"/>
      <c r="U40" s="32"/>
      <c r="V40" s="40"/>
      <c r="W40" s="10"/>
      <c r="X40" s="41"/>
      <c r="Y40" s="49"/>
      <c r="Z40" s="24"/>
      <c r="AA40" s="24"/>
      <c r="AB40" s="50"/>
      <c r="AC40" s="39"/>
    </row>
    <row r="41" spans="1:29" ht="14.25">
      <c r="A41">
        <v>35</v>
      </c>
      <c r="B41" s="19" t="s">
        <v>66</v>
      </c>
      <c r="C41" s="12"/>
      <c r="D41" s="12"/>
      <c r="E41" s="32"/>
      <c r="F41" s="33"/>
      <c r="G41" s="9"/>
      <c r="H41" s="10"/>
      <c r="I41" s="34">
        <f t="shared" si="0"/>
        <v>0</v>
      </c>
      <c r="J41" s="33"/>
      <c r="K41" s="10"/>
      <c r="L41" s="10"/>
      <c r="M41" s="41"/>
      <c r="N41" s="45"/>
      <c r="O41" s="12"/>
      <c r="P41" s="12"/>
      <c r="Q41" s="12"/>
      <c r="R41" s="12"/>
      <c r="S41" s="12"/>
      <c r="T41" s="32"/>
      <c r="U41" s="32"/>
      <c r="V41" s="40"/>
      <c r="W41" s="10"/>
      <c r="X41" s="41"/>
      <c r="Y41" s="49"/>
      <c r="Z41" s="24"/>
      <c r="AA41" s="24"/>
      <c r="AB41" s="50"/>
      <c r="AC41" s="39"/>
    </row>
    <row r="42" spans="1:29" ht="14.25">
      <c r="A42">
        <v>36</v>
      </c>
      <c r="B42" s="19" t="s">
        <v>67</v>
      </c>
      <c r="C42" s="12"/>
      <c r="D42" s="12"/>
      <c r="E42" s="32"/>
      <c r="F42" s="33"/>
      <c r="G42" s="9"/>
      <c r="H42" s="10"/>
      <c r="I42" s="34">
        <f t="shared" si="0"/>
        <v>0</v>
      </c>
      <c r="J42" s="33"/>
      <c r="K42" s="10"/>
      <c r="L42" s="10"/>
      <c r="M42" s="41"/>
      <c r="N42" s="45"/>
      <c r="O42" s="12"/>
      <c r="P42" s="12"/>
      <c r="Q42" s="12"/>
      <c r="R42" s="12"/>
      <c r="S42" s="12"/>
      <c r="T42" s="32"/>
      <c r="U42" s="32"/>
      <c r="V42" s="40"/>
      <c r="W42" s="10"/>
      <c r="X42" s="41"/>
      <c r="Y42" s="49"/>
      <c r="Z42" s="24"/>
      <c r="AA42" s="24"/>
      <c r="AB42" s="50"/>
      <c r="AC42" s="39"/>
    </row>
    <row r="43" spans="1:29" ht="14.25">
      <c r="A43">
        <v>37</v>
      </c>
      <c r="B43" s="19" t="s">
        <v>68</v>
      </c>
      <c r="C43" s="12"/>
      <c r="D43" s="12"/>
      <c r="E43" s="32"/>
      <c r="F43" s="33"/>
      <c r="G43" s="9"/>
      <c r="H43" s="10"/>
      <c r="I43" s="34">
        <f t="shared" si="0"/>
        <v>0</v>
      </c>
      <c r="J43" s="33"/>
      <c r="K43" s="10"/>
      <c r="L43" s="10"/>
      <c r="M43" s="41"/>
      <c r="N43" s="45"/>
      <c r="O43" s="12"/>
      <c r="P43" s="12"/>
      <c r="Q43" s="12"/>
      <c r="R43" s="12"/>
      <c r="S43" s="12"/>
      <c r="T43" s="32"/>
      <c r="U43" s="32"/>
      <c r="V43" s="40"/>
      <c r="W43" s="10"/>
      <c r="X43" s="41"/>
      <c r="Y43" s="49"/>
      <c r="Z43" s="24"/>
      <c r="AA43" s="24"/>
      <c r="AB43" s="50"/>
      <c r="AC43" s="39"/>
    </row>
    <row r="44" spans="1:29" ht="14.25">
      <c r="A44">
        <v>38</v>
      </c>
      <c r="B44" s="19" t="s">
        <v>69</v>
      </c>
      <c r="C44" s="12"/>
      <c r="D44" s="12"/>
      <c r="E44" s="32"/>
      <c r="F44" s="33"/>
      <c r="G44" s="9"/>
      <c r="H44" s="10"/>
      <c r="I44" s="34">
        <f t="shared" si="0"/>
        <v>0</v>
      </c>
      <c r="J44" s="33"/>
      <c r="K44" s="10"/>
      <c r="L44" s="10"/>
      <c r="M44" s="41"/>
      <c r="N44" s="45"/>
      <c r="O44" s="12"/>
      <c r="P44" s="12"/>
      <c r="Q44" s="12"/>
      <c r="R44" s="12"/>
      <c r="S44" s="12"/>
      <c r="T44" s="32"/>
      <c r="U44" s="32"/>
      <c r="V44" s="40"/>
      <c r="W44" s="10"/>
      <c r="X44" s="41"/>
      <c r="Y44" s="49"/>
      <c r="Z44" s="24"/>
      <c r="AA44" s="24"/>
      <c r="AB44" s="50"/>
      <c r="AC44" s="39"/>
    </row>
    <row r="45" spans="1:29" ht="14.25">
      <c r="A45">
        <v>39</v>
      </c>
      <c r="B45" s="19" t="s">
        <v>70</v>
      </c>
      <c r="C45" s="12"/>
      <c r="D45" s="12"/>
      <c r="E45" s="32"/>
      <c r="F45" s="33"/>
      <c r="G45" s="9"/>
      <c r="H45" s="10"/>
      <c r="I45" s="34">
        <f t="shared" si="0"/>
        <v>0</v>
      </c>
      <c r="J45" s="33"/>
      <c r="K45" s="10"/>
      <c r="L45" s="10"/>
      <c r="M45" s="41"/>
      <c r="N45" s="45"/>
      <c r="O45" s="12"/>
      <c r="P45" s="12"/>
      <c r="Q45" s="12"/>
      <c r="R45" s="12"/>
      <c r="S45" s="12"/>
      <c r="T45" s="32"/>
      <c r="U45" s="32"/>
      <c r="V45" s="40"/>
      <c r="W45" s="10"/>
      <c r="X45" s="41"/>
      <c r="Y45" s="49"/>
      <c r="Z45" s="24"/>
      <c r="AA45" s="24"/>
      <c r="AB45" s="50"/>
      <c r="AC45" s="39"/>
    </row>
    <row r="46" spans="1:29" ht="13.5">
      <c r="A46">
        <v>40</v>
      </c>
      <c r="B46" s="20" t="s">
        <v>71</v>
      </c>
      <c r="C46" s="12"/>
      <c r="D46" s="12"/>
      <c r="E46" s="32"/>
      <c r="F46" s="33"/>
      <c r="G46" s="9"/>
      <c r="H46" s="10"/>
      <c r="I46" s="34">
        <f t="shared" si="0"/>
        <v>0</v>
      </c>
      <c r="J46" s="33"/>
      <c r="K46" s="10"/>
      <c r="L46" s="10"/>
      <c r="M46" s="41"/>
      <c r="N46" s="45"/>
      <c r="O46" s="12"/>
      <c r="P46" s="12"/>
      <c r="Q46" s="12"/>
      <c r="R46" s="12"/>
      <c r="S46" s="12"/>
      <c r="T46" s="32"/>
      <c r="U46" s="32"/>
      <c r="V46" s="40"/>
      <c r="W46" s="10"/>
      <c r="X46" s="41"/>
      <c r="Y46" s="49"/>
      <c r="Z46" s="24"/>
      <c r="AA46" s="24"/>
      <c r="AB46" s="50"/>
      <c r="AC46" s="39"/>
    </row>
    <row r="47" spans="1:29" ht="14.25">
      <c r="A47">
        <v>41</v>
      </c>
      <c r="B47" s="19" t="s">
        <v>72</v>
      </c>
      <c r="C47" s="12"/>
      <c r="D47" s="12"/>
      <c r="E47" s="32"/>
      <c r="F47" s="33"/>
      <c r="G47" s="9"/>
      <c r="H47" s="10"/>
      <c r="I47" s="34">
        <f t="shared" si="0"/>
        <v>0</v>
      </c>
      <c r="J47" s="33"/>
      <c r="K47" s="10"/>
      <c r="L47" s="10"/>
      <c r="M47" s="41"/>
      <c r="N47" s="45"/>
      <c r="O47" s="12"/>
      <c r="P47" s="12"/>
      <c r="Q47" s="12"/>
      <c r="R47" s="12"/>
      <c r="S47" s="12"/>
      <c r="T47" s="32"/>
      <c r="U47" s="32"/>
      <c r="V47" s="40"/>
      <c r="W47" s="10"/>
      <c r="X47" s="41"/>
      <c r="Y47" s="49"/>
      <c r="Z47" s="24"/>
      <c r="AA47" s="24"/>
      <c r="AB47" s="50"/>
      <c r="AC47" s="39"/>
    </row>
    <row r="48" spans="1:29" ht="14.25">
      <c r="A48">
        <v>42</v>
      </c>
      <c r="B48" s="19" t="s">
        <v>73</v>
      </c>
      <c r="C48" s="12"/>
      <c r="D48" s="12"/>
      <c r="E48" s="32"/>
      <c r="F48" s="33"/>
      <c r="G48" s="9"/>
      <c r="H48" s="10"/>
      <c r="I48" s="34">
        <f t="shared" si="0"/>
        <v>0</v>
      </c>
      <c r="J48" s="33"/>
      <c r="K48" s="10"/>
      <c r="L48" s="10"/>
      <c r="M48" s="41"/>
      <c r="N48" s="45"/>
      <c r="O48" s="12"/>
      <c r="P48" s="12"/>
      <c r="Q48" s="12"/>
      <c r="R48" s="12"/>
      <c r="S48" s="12"/>
      <c r="T48" s="32"/>
      <c r="U48" s="32"/>
      <c r="V48" s="40"/>
      <c r="W48" s="10"/>
      <c r="X48" s="41"/>
      <c r="Y48" s="49"/>
      <c r="Z48" s="24"/>
      <c r="AA48" s="24"/>
      <c r="AB48" s="50"/>
      <c r="AC48" s="39"/>
    </row>
    <row r="49" spans="1:29" ht="14.25">
      <c r="A49">
        <v>43</v>
      </c>
      <c r="B49" s="19" t="s">
        <v>74</v>
      </c>
      <c r="C49" s="12"/>
      <c r="D49" s="12"/>
      <c r="E49" s="32"/>
      <c r="F49" s="33"/>
      <c r="G49" s="9"/>
      <c r="H49" s="10"/>
      <c r="I49" s="34">
        <f t="shared" si="0"/>
        <v>0</v>
      </c>
      <c r="J49" s="33"/>
      <c r="K49" s="10"/>
      <c r="L49" s="10"/>
      <c r="M49" s="41"/>
      <c r="N49" s="45"/>
      <c r="O49" s="12"/>
      <c r="P49" s="12"/>
      <c r="Q49" s="12"/>
      <c r="R49" s="12"/>
      <c r="S49" s="12"/>
      <c r="T49" s="32"/>
      <c r="U49" s="32"/>
      <c r="V49" s="40"/>
      <c r="W49" s="10"/>
      <c r="X49" s="41"/>
      <c r="Y49" s="49"/>
      <c r="Z49" s="24"/>
      <c r="AA49" s="24"/>
      <c r="AB49" s="50"/>
      <c r="AC49" s="39"/>
    </row>
    <row r="50" spans="1:29" ht="14.25">
      <c r="A50">
        <v>44</v>
      </c>
      <c r="B50" s="19" t="s">
        <v>75</v>
      </c>
      <c r="C50" s="12"/>
      <c r="D50" s="12"/>
      <c r="E50" s="32"/>
      <c r="F50" s="33"/>
      <c r="G50" s="9"/>
      <c r="H50" s="10"/>
      <c r="I50" s="34">
        <f t="shared" si="0"/>
        <v>0</v>
      </c>
      <c r="J50" s="33"/>
      <c r="K50" s="10"/>
      <c r="L50" s="10"/>
      <c r="M50" s="41"/>
      <c r="N50" s="45"/>
      <c r="O50" s="12"/>
      <c r="P50" s="12"/>
      <c r="Q50" s="12"/>
      <c r="R50" s="12"/>
      <c r="S50" s="12"/>
      <c r="T50" s="32"/>
      <c r="U50" s="32"/>
      <c r="V50" s="40"/>
      <c r="W50" s="10"/>
      <c r="X50" s="41"/>
      <c r="Y50" s="49"/>
      <c r="Z50" s="24"/>
      <c r="AA50" s="24"/>
      <c r="AB50" s="50"/>
      <c r="AC50" s="39"/>
    </row>
    <row r="51" spans="1:29" ht="14.25">
      <c r="A51">
        <v>45</v>
      </c>
      <c r="B51" s="19" t="s">
        <v>76</v>
      </c>
      <c r="C51" s="12"/>
      <c r="D51" s="12"/>
      <c r="E51" s="32"/>
      <c r="F51" s="33"/>
      <c r="G51" s="9"/>
      <c r="H51" s="10"/>
      <c r="I51" s="34">
        <f t="shared" si="0"/>
        <v>0</v>
      </c>
      <c r="J51" s="33"/>
      <c r="K51" s="10"/>
      <c r="L51" s="10"/>
      <c r="M51" s="41"/>
      <c r="N51" s="45"/>
      <c r="O51" s="12"/>
      <c r="P51" s="12"/>
      <c r="Q51" s="12"/>
      <c r="R51" s="12"/>
      <c r="S51" s="12"/>
      <c r="T51" s="32"/>
      <c r="U51" s="32"/>
      <c r="V51" s="40"/>
      <c r="W51" s="10"/>
      <c r="X51" s="41"/>
      <c r="Y51" s="49"/>
      <c r="Z51" s="24"/>
      <c r="AA51" s="24"/>
      <c r="AB51" s="50"/>
      <c r="AC51" s="39"/>
    </row>
    <row r="52" spans="1:29" ht="14.25">
      <c r="A52">
        <v>46</v>
      </c>
      <c r="B52" s="19" t="s">
        <v>77</v>
      </c>
      <c r="C52" s="12"/>
      <c r="D52" s="12"/>
      <c r="E52" s="32"/>
      <c r="F52" s="33"/>
      <c r="G52" s="9"/>
      <c r="H52" s="10"/>
      <c r="I52" s="34">
        <f t="shared" si="0"/>
        <v>0</v>
      </c>
      <c r="J52" s="33"/>
      <c r="K52" s="10"/>
      <c r="L52" s="10"/>
      <c r="M52" s="41"/>
      <c r="N52" s="45"/>
      <c r="O52" s="12"/>
      <c r="P52" s="12"/>
      <c r="Q52" s="12"/>
      <c r="R52" s="12"/>
      <c r="S52" s="12"/>
      <c r="T52" s="32"/>
      <c r="U52" s="32"/>
      <c r="V52" s="40"/>
      <c r="W52" s="10"/>
      <c r="X52" s="41"/>
      <c r="Y52" s="49"/>
      <c r="Z52" s="24"/>
      <c r="AA52" s="24"/>
      <c r="AB52" s="50"/>
      <c r="AC52" s="39"/>
    </row>
    <row r="53" spans="1:29" ht="15" thickBot="1">
      <c r="A53">
        <v>47</v>
      </c>
      <c r="B53" s="19" t="s">
        <v>78</v>
      </c>
      <c r="C53" s="12"/>
      <c r="D53" s="12"/>
      <c r="E53" s="32"/>
      <c r="F53" s="33"/>
      <c r="G53" s="9"/>
      <c r="H53" s="10"/>
      <c r="I53" s="34">
        <f t="shared" si="0"/>
        <v>0</v>
      </c>
      <c r="J53" s="33"/>
      <c r="K53" s="10"/>
      <c r="L53" s="10"/>
      <c r="M53" s="41"/>
      <c r="N53" s="45"/>
      <c r="O53" s="12"/>
      <c r="P53" s="12"/>
      <c r="Q53" s="12"/>
      <c r="R53" s="12"/>
      <c r="S53" s="12"/>
      <c r="T53" s="32"/>
      <c r="U53" s="32"/>
      <c r="V53" s="40"/>
      <c r="W53" s="10"/>
      <c r="X53" s="41"/>
      <c r="Y53" s="88"/>
      <c r="Z53" s="89"/>
      <c r="AA53" s="89"/>
      <c r="AB53" s="86"/>
      <c r="AC53" s="39"/>
    </row>
    <row r="54" spans="2:28" s="53" customFormat="1" ht="15" thickBot="1">
      <c r="B54" s="58"/>
      <c r="C54" s="46"/>
      <c r="D54" s="46"/>
      <c r="E54" s="46"/>
      <c r="F54" s="35"/>
      <c r="G54" s="35"/>
      <c r="H54" s="36"/>
      <c r="I54" s="54"/>
      <c r="J54" s="23"/>
      <c r="K54" s="24"/>
      <c r="L54" s="24"/>
      <c r="M54" s="24"/>
      <c r="O54" s="46"/>
      <c r="P54" s="46"/>
      <c r="Q54" s="46"/>
      <c r="R54" s="46"/>
      <c r="S54" s="46"/>
      <c r="T54" s="46"/>
      <c r="U54" s="46"/>
      <c r="V54" s="24"/>
      <c r="W54" s="24"/>
      <c r="X54" s="24"/>
      <c r="Y54" s="36"/>
      <c r="Z54" s="36"/>
      <c r="AA54" s="36"/>
      <c r="AB54" s="36"/>
    </row>
    <row r="55" spans="1:29" ht="14.25">
      <c r="A55">
        <v>1</v>
      </c>
      <c r="B55" s="21" t="s">
        <v>79</v>
      </c>
      <c r="C55" s="12"/>
      <c r="D55" s="12"/>
      <c r="E55" s="32"/>
      <c r="F55" s="33"/>
      <c r="G55" s="9"/>
      <c r="H55" s="10"/>
      <c r="I55" s="34">
        <f t="shared" si="0"/>
        <v>0</v>
      </c>
      <c r="J55" s="33"/>
      <c r="K55" s="10"/>
      <c r="L55" s="10"/>
      <c r="M55" s="41"/>
      <c r="N55" s="45"/>
      <c r="O55" s="12"/>
      <c r="P55" s="12"/>
      <c r="Q55" s="12"/>
      <c r="R55" s="12"/>
      <c r="S55" s="12"/>
      <c r="T55" s="32"/>
      <c r="U55" s="32"/>
      <c r="V55" s="40"/>
      <c r="W55" s="10"/>
      <c r="X55" s="13"/>
      <c r="Y55" s="90"/>
      <c r="Z55" s="91"/>
      <c r="AA55" s="91"/>
      <c r="AB55" s="85"/>
      <c r="AC55" s="39"/>
    </row>
    <row r="56" spans="1:29" ht="14.25">
      <c r="A56">
        <v>2</v>
      </c>
      <c r="B56" s="21" t="s">
        <v>80</v>
      </c>
      <c r="C56" s="12"/>
      <c r="D56" s="12"/>
      <c r="E56" s="32"/>
      <c r="F56" s="33"/>
      <c r="G56" s="9"/>
      <c r="H56" s="10"/>
      <c r="I56" s="34">
        <f t="shared" si="0"/>
        <v>0</v>
      </c>
      <c r="J56" s="33"/>
      <c r="K56" s="10"/>
      <c r="L56" s="10"/>
      <c r="M56" s="41"/>
      <c r="N56" s="45"/>
      <c r="O56" s="12"/>
      <c r="P56" s="12"/>
      <c r="Q56" s="12"/>
      <c r="R56" s="12"/>
      <c r="S56" s="12"/>
      <c r="T56" s="32"/>
      <c r="U56" s="32"/>
      <c r="V56" s="40"/>
      <c r="W56" s="10"/>
      <c r="X56" s="13"/>
      <c r="Y56" s="49"/>
      <c r="Z56" s="24"/>
      <c r="AA56" s="24"/>
      <c r="AB56" s="50"/>
      <c r="AC56" s="39"/>
    </row>
    <row r="57" spans="1:29" ht="13.5">
      <c r="A57">
        <v>3</v>
      </c>
      <c r="B57" s="22" t="s">
        <v>81</v>
      </c>
      <c r="C57" s="12"/>
      <c r="D57" s="12"/>
      <c r="E57" s="32"/>
      <c r="F57" s="33"/>
      <c r="G57" s="9"/>
      <c r="H57" s="10"/>
      <c r="I57" s="34">
        <f t="shared" si="0"/>
        <v>0</v>
      </c>
      <c r="J57" s="33"/>
      <c r="K57" s="10"/>
      <c r="L57" s="10"/>
      <c r="M57" s="41"/>
      <c r="N57" s="45"/>
      <c r="O57" s="12"/>
      <c r="P57" s="12"/>
      <c r="Q57" s="12"/>
      <c r="R57" s="12"/>
      <c r="S57" s="12"/>
      <c r="T57" s="32"/>
      <c r="U57" s="32"/>
      <c r="V57" s="40"/>
      <c r="W57" s="10"/>
      <c r="X57" s="13"/>
      <c r="Y57" s="49"/>
      <c r="Z57" s="24"/>
      <c r="AA57" s="24"/>
      <c r="AB57" s="50"/>
      <c r="AC57" s="39"/>
    </row>
    <row r="58" spans="1:29" ht="14.25">
      <c r="A58">
        <v>4</v>
      </c>
      <c r="B58" s="21" t="s">
        <v>82</v>
      </c>
      <c r="C58" s="12"/>
      <c r="D58" s="12"/>
      <c r="E58" s="32"/>
      <c r="F58" s="33"/>
      <c r="G58" s="9"/>
      <c r="H58" s="10"/>
      <c r="I58" s="34">
        <f t="shared" si="0"/>
        <v>0</v>
      </c>
      <c r="J58" s="33"/>
      <c r="K58" s="10"/>
      <c r="L58" s="10"/>
      <c r="M58" s="41"/>
      <c r="N58" s="45"/>
      <c r="O58" s="12"/>
      <c r="P58" s="12"/>
      <c r="Q58" s="12"/>
      <c r="R58" s="12"/>
      <c r="S58" s="12"/>
      <c r="T58" s="32"/>
      <c r="U58" s="32"/>
      <c r="V58" s="40"/>
      <c r="W58" s="10"/>
      <c r="X58" s="13"/>
      <c r="Y58" s="49"/>
      <c r="Z58" s="24"/>
      <c r="AA58" s="24"/>
      <c r="AB58" s="50"/>
      <c r="AC58" s="39"/>
    </row>
    <row r="59" spans="1:29" ht="14.25">
      <c r="A59">
        <v>5</v>
      </c>
      <c r="B59" s="21" t="s">
        <v>83</v>
      </c>
      <c r="C59" s="12"/>
      <c r="D59" s="12"/>
      <c r="E59" s="32"/>
      <c r="F59" s="33"/>
      <c r="G59" s="9"/>
      <c r="H59" s="10"/>
      <c r="I59" s="34">
        <f t="shared" si="0"/>
        <v>0</v>
      </c>
      <c r="J59" s="33"/>
      <c r="K59" s="10"/>
      <c r="L59" s="10"/>
      <c r="M59" s="41"/>
      <c r="N59" s="45"/>
      <c r="O59" s="12"/>
      <c r="P59" s="12"/>
      <c r="Q59" s="12"/>
      <c r="R59" s="12"/>
      <c r="S59" s="12"/>
      <c r="T59" s="32"/>
      <c r="U59" s="32"/>
      <c r="V59" s="40"/>
      <c r="W59" s="10"/>
      <c r="X59" s="13"/>
      <c r="Y59" s="49"/>
      <c r="Z59" s="24"/>
      <c r="AA59" s="24"/>
      <c r="AB59" s="50"/>
      <c r="AC59" s="39"/>
    </row>
    <row r="60" spans="1:29" ht="14.25">
      <c r="A60">
        <v>6</v>
      </c>
      <c r="B60" s="21" t="s">
        <v>84</v>
      </c>
      <c r="C60" s="12"/>
      <c r="D60" s="12"/>
      <c r="E60" s="32"/>
      <c r="F60" s="33"/>
      <c r="G60" s="9"/>
      <c r="H60" s="10"/>
      <c r="I60" s="34">
        <f t="shared" si="0"/>
        <v>0</v>
      </c>
      <c r="J60" s="33"/>
      <c r="K60" s="10"/>
      <c r="L60" s="10"/>
      <c r="M60" s="41"/>
      <c r="N60" s="45"/>
      <c r="O60" s="12"/>
      <c r="P60" s="12"/>
      <c r="Q60" s="12"/>
      <c r="R60" s="12"/>
      <c r="S60" s="12"/>
      <c r="T60" s="32"/>
      <c r="U60" s="32"/>
      <c r="V60" s="40"/>
      <c r="W60" s="10"/>
      <c r="X60" s="13"/>
      <c r="Y60" s="49"/>
      <c r="Z60" s="24"/>
      <c r="AA60" s="24"/>
      <c r="AB60" s="50"/>
      <c r="AC60" s="39"/>
    </row>
    <row r="61" spans="1:29" ht="14.25">
      <c r="A61">
        <v>7</v>
      </c>
      <c r="B61" s="21" t="s">
        <v>85</v>
      </c>
      <c r="C61" s="12"/>
      <c r="D61" s="12"/>
      <c r="E61" s="32"/>
      <c r="F61" s="33"/>
      <c r="G61" s="9"/>
      <c r="H61" s="10"/>
      <c r="I61" s="34">
        <f t="shared" si="0"/>
        <v>0</v>
      </c>
      <c r="J61" s="33"/>
      <c r="K61" s="10"/>
      <c r="L61" s="10"/>
      <c r="M61" s="41"/>
      <c r="N61" s="45"/>
      <c r="O61" s="12"/>
      <c r="P61" s="12"/>
      <c r="Q61" s="12"/>
      <c r="R61" s="12"/>
      <c r="S61" s="12"/>
      <c r="T61" s="32"/>
      <c r="U61" s="32"/>
      <c r="V61" s="40"/>
      <c r="W61" s="10"/>
      <c r="X61" s="13"/>
      <c r="Y61" s="49"/>
      <c r="Z61" s="24"/>
      <c r="AA61" s="24"/>
      <c r="AB61" s="50"/>
      <c r="AC61" s="39"/>
    </row>
    <row r="62" spans="1:29" ht="14.25">
      <c r="A62">
        <v>8</v>
      </c>
      <c r="B62" s="21" t="s">
        <v>86</v>
      </c>
      <c r="C62" s="12"/>
      <c r="D62" s="12"/>
      <c r="E62" s="32"/>
      <c r="F62" s="33"/>
      <c r="G62" s="9"/>
      <c r="H62" s="10"/>
      <c r="I62" s="34">
        <f t="shared" si="0"/>
        <v>0</v>
      </c>
      <c r="J62" s="33"/>
      <c r="K62" s="10"/>
      <c r="L62" s="10"/>
      <c r="M62" s="41"/>
      <c r="N62" s="45"/>
      <c r="O62" s="12"/>
      <c r="P62" s="12"/>
      <c r="Q62" s="12"/>
      <c r="R62" s="12"/>
      <c r="S62" s="12"/>
      <c r="T62" s="32"/>
      <c r="U62" s="32"/>
      <c r="V62" s="40"/>
      <c r="W62" s="10"/>
      <c r="X62" s="13"/>
      <c r="Y62" s="49"/>
      <c r="Z62" s="24"/>
      <c r="AA62" s="24"/>
      <c r="AB62" s="50"/>
      <c r="AC62" s="39"/>
    </row>
    <row r="63" spans="1:29" ht="14.25">
      <c r="A63">
        <v>9</v>
      </c>
      <c r="B63" s="21" t="s">
        <v>87</v>
      </c>
      <c r="C63" s="12"/>
      <c r="D63" s="12"/>
      <c r="E63" s="32"/>
      <c r="F63" s="33"/>
      <c r="G63" s="9"/>
      <c r="H63" s="10"/>
      <c r="I63" s="34">
        <f t="shared" si="0"/>
        <v>0</v>
      </c>
      <c r="J63" s="33"/>
      <c r="K63" s="10"/>
      <c r="L63" s="10"/>
      <c r="M63" s="41"/>
      <c r="N63" s="45"/>
      <c r="O63" s="12"/>
      <c r="P63" s="12"/>
      <c r="Q63" s="12"/>
      <c r="R63" s="12"/>
      <c r="S63" s="12"/>
      <c r="T63" s="32"/>
      <c r="U63" s="32"/>
      <c r="V63" s="40"/>
      <c r="W63" s="10"/>
      <c r="X63" s="13"/>
      <c r="Y63" s="49"/>
      <c r="Z63" s="24"/>
      <c r="AA63" s="24"/>
      <c r="AB63" s="50"/>
      <c r="AC63" s="39"/>
    </row>
    <row r="64" spans="1:29" ht="14.25">
      <c r="A64">
        <v>10</v>
      </c>
      <c r="B64" s="21" t="s">
        <v>88</v>
      </c>
      <c r="C64" s="12"/>
      <c r="D64" s="12"/>
      <c r="E64" s="32"/>
      <c r="F64" s="33"/>
      <c r="G64" s="9"/>
      <c r="H64" s="10"/>
      <c r="I64" s="34">
        <f t="shared" si="0"/>
        <v>0</v>
      </c>
      <c r="J64" s="33"/>
      <c r="K64" s="10"/>
      <c r="L64" s="10"/>
      <c r="M64" s="41"/>
      <c r="N64" s="45"/>
      <c r="O64" s="12"/>
      <c r="P64" s="12"/>
      <c r="Q64" s="12"/>
      <c r="R64" s="12"/>
      <c r="S64" s="12"/>
      <c r="T64" s="32"/>
      <c r="U64" s="32"/>
      <c r="V64" s="40"/>
      <c r="W64" s="10"/>
      <c r="X64" s="13"/>
      <c r="Y64" s="49"/>
      <c r="Z64" s="24"/>
      <c r="AA64" s="24"/>
      <c r="AB64" s="50"/>
      <c r="AC64" s="39"/>
    </row>
    <row r="65" spans="1:29" ht="14.25">
      <c r="A65">
        <v>11</v>
      </c>
      <c r="B65" s="21" t="s">
        <v>89</v>
      </c>
      <c r="C65" s="12"/>
      <c r="D65" s="12"/>
      <c r="E65" s="32"/>
      <c r="F65" s="33"/>
      <c r="G65" s="9"/>
      <c r="H65" s="10"/>
      <c r="I65" s="34">
        <f t="shared" si="0"/>
        <v>0</v>
      </c>
      <c r="J65" s="33"/>
      <c r="K65" s="10"/>
      <c r="L65" s="10"/>
      <c r="M65" s="41"/>
      <c r="N65" s="45"/>
      <c r="O65" s="12"/>
      <c r="P65" s="12"/>
      <c r="Q65" s="12"/>
      <c r="R65" s="12"/>
      <c r="S65" s="12"/>
      <c r="T65" s="32"/>
      <c r="U65" s="32"/>
      <c r="V65" s="40"/>
      <c r="W65" s="10"/>
      <c r="X65" s="13"/>
      <c r="Y65" s="49"/>
      <c r="Z65" s="24"/>
      <c r="AA65" s="24"/>
      <c r="AB65" s="50"/>
      <c r="AC65" s="39"/>
    </row>
    <row r="66" spans="1:29" ht="14.25">
      <c r="A66">
        <v>12</v>
      </c>
      <c r="B66" s="21" t="s">
        <v>90</v>
      </c>
      <c r="C66" s="12"/>
      <c r="D66" s="12"/>
      <c r="E66" s="32"/>
      <c r="F66" s="33"/>
      <c r="G66" s="9"/>
      <c r="H66" s="10"/>
      <c r="I66" s="34">
        <f t="shared" si="0"/>
        <v>0</v>
      </c>
      <c r="J66" s="33"/>
      <c r="K66" s="10"/>
      <c r="L66" s="10"/>
      <c r="M66" s="41"/>
      <c r="N66" s="45"/>
      <c r="O66" s="12"/>
      <c r="P66" s="12"/>
      <c r="Q66" s="12"/>
      <c r="R66" s="12"/>
      <c r="S66" s="12"/>
      <c r="T66" s="32"/>
      <c r="U66" s="32"/>
      <c r="V66" s="40"/>
      <c r="W66" s="10"/>
      <c r="X66" s="13"/>
      <c r="Y66" s="49"/>
      <c r="Z66" s="24"/>
      <c r="AA66" s="24"/>
      <c r="AB66" s="50"/>
      <c r="AC66" s="39"/>
    </row>
    <row r="67" spans="1:29" ht="14.25">
      <c r="A67">
        <v>13</v>
      </c>
      <c r="B67" s="21" t="s">
        <v>91</v>
      </c>
      <c r="C67" s="12"/>
      <c r="D67" s="12"/>
      <c r="E67" s="32"/>
      <c r="F67" s="33"/>
      <c r="G67" s="9"/>
      <c r="H67" s="10"/>
      <c r="I67" s="34">
        <f t="shared" si="0"/>
        <v>0</v>
      </c>
      <c r="J67" s="33"/>
      <c r="K67" s="10"/>
      <c r="L67" s="10"/>
      <c r="M67" s="41"/>
      <c r="N67" s="45"/>
      <c r="O67" s="12"/>
      <c r="P67" s="12"/>
      <c r="Q67" s="12"/>
      <c r="R67" s="12"/>
      <c r="S67" s="12"/>
      <c r="T67" s="32"/>
      <c r="U67" s="32"/>
      <c r="V67" s="40"/>
      <c r="W67" s="10"/>
      <c r="X67" s="13"/>
      <c r="Y67" s="49"/>
      <c r="Z67" s="24"/>
      <c r="AA67" s="24"/>
      <c r="AB67" s="50"/>
      <c r="AC67" s="39"/>
    </row>
    <row r="68" spans="1:29" ht="14.25">
      <c r="A68">
        <v>14</v>
      </c>
      <c r="B68" s="21" t="s">
        <v>92</v>
      </c>
      <c r="C68" s="12"/>
      <c r="D68" s="12"/>
      <c r="E68" s="32"/>
      <c r="F68" s="33"/>
      <c r="G68" s="9"/>
      <c r="H68" s="10"/>
      <c r="I68" s="34">
        <f t="shared" si="0"/>
        <v>0</v>
      </c>
      <c r="J68" s="33"/>
      <c r="K68" s="10"/>
      <c r="L68" s="10"/>
      <c r="M68" s="41"/>
      <c r="N68" s="45"/>
      <c r="O68" s="12"/>
      <c r="P68" s="12"/>
      <c r="Q68" s="12"/>
      <c r="R68" s="12"/>
      <c r="S68" s="12"/>
      <c r="T68" s="32"/>
      <c r="U68" s="32"/>
      <c r="V68" s="40"/>
      <c r="W68" s="10"/>
      <c r="X68" s="13"/>
      <c r="Y68" s="49"/>
      <c r="Z68" s="24"/>
      <c r="AA68" s="24"/>
      <c r="AB68" s="50"/>
      <c r="AC68" s="39"/>
    </row>
    <row r="69" spans="1:29" ht="14.25">
      <c r="A69">
        <v>15</v>
      </c>
      <c r="B69" s="21" t="s">
        <v>93</v>
      </c>
      <c r="C69" s="12"/>
      <c r="D69" s="12"/>
      <c r="E69" s="32"/>
      <c r="F69" s="33"/>
      <c r="G69" s="9"/>
      <c r="H69" s="10"/>
      <c r="I69" s="34">
        <f t="shared" si="0"/>
        <v>0</v>
      </c>
      <c r="J69" s="33"/>
      <c r="K69" s="10"/>
      <c r="L69" s="10"/>
      <c r="M69" s="41"/>
      <c r="N69" s="45"/>
      <c r="O69" s="12"/>
      <c r="P69" s="12"/>
      <c r="Q69" s="12"/>
      <c r="R69" s="12"/>
      <c r="S69" s="12"/>
      <c r="T69" s="32"/>
      <c r="U69" s="32"/>
      <c r="V69" s="40"/>
      <c r="W69" s="10"/>
      <c r="X69" s="13"/>
      <c r="Y69" s="49"/>
      <c r="Z69" s="24"/>
      <c r="AA69" s="24"/>
      <c r="AB69" s="50"/>
      <c r="AC69" s="39"/>
    </row>
    <row r="70" spans="1:29" ht="14.25">
      <c r="A70">
        <v>16</v>
      </c>
      <c r="B70" s="21" t="s">
        <v>94</v>
      </c>
      <c r="C70" s="12"/>
      <c r="D70" s="12"/>
      <c r="E70" s="32"/>
      <c r="F70" s="33"/>
      <c r="G70" s="9"/>
      <c r="H70" s="10"/>
      <c r="I70" s="34">
        <f>F70+G70+H70</f>
        <v>0</v>
      </c>
      <c r="J70" s="33"/>
      <c r="K70" s="10"/>
      <c r="L70" s="10"/>
      <c r="M70" s="41"/>
      <c r="N70" s="45"/>
      <c r="O70" s="12"/>
      <c r="P70" s="12"/>
      <c r="Q70" s="12"/>
      <c r="R70" s="12"/>
      <c r="S70" s="12"/>
      <c r="T70" s="32"/>
      <c r="U70" s="32"/>
      <c r="V70" s="40"/>
      <c r="W70" s="10"/>
      <c r="X70" s="13"/>
      <c r="Y70" s="49"/>
      <c r="Z70" s="24"/>
      <c r="AA70" s="24"/>
      <c r="AB70" s="50"/>
      <c r="AC70" s="39"/>
    </row>
    <row r="71" spans="1:29" ht="14.25">
      <c r="A71">
        <v>17</v>
      </c>
      <c r="B71" s="21" t="s">
        <v>95</v>
      </c>
      <c r="C71" s="12"/>
      <c r="D71" s="12"/>
      <c r="E71" s="32"/>
      <c r="F71" s="33"/>
      <c r="G71" s="9"/>
      <c r="H71" s="10"/>
      <c r="I71" s="34">
        <f>F71+G71+H71</f>
        <v>0</v>
      </c>
      <c r="J71" s="33"/>
      <c r="K71" s="10"/>
      <c r="L71" s="10"/>
      <c r="M71" s="41"/>
      <c r="N71" s="45"/>
      <c r="O71" s="12"/>
      <c r="P71" s="12"/>
      <c r="Q71" s="12"/>
      <c r="R71" s="12"/>
      <c r="S71" s="12"/>
      <c r="T71" s="32"/>
      <c r="U71" s="32"/>
      <c r="V71" s="40"/>
      <c r="W71" s="10"/>
      <c r="X71" s="13"/>
      <c r="Y71" s="49"/>
      <c r="Z71" s="24"/>
      <c r="AA71" s="24"/>
      <c r="AB71" s="50"/>
      <c r="AC71" s="39"/>
    </row>
    <row r="72" spans="1:29" ht="14.25">
      <c r="A72">
        <v>18</v>
      </c>
      <c r="B72" s="21" t="s">
        <v>96</v>
      </c>
      <c r="C72" s="12"/>
      <c r="D72" s="12"/>
      <c r="E72" s="32"/>
      <c r="F72" s="33"/>
      <c r="G72" s="9"/>
      <c r="H72" s="10"/>
      <c r="I72" s="34">
        <f>F72+G72+H72</f>
        <v>0</v>
      </c>
      <c r="J72" s="33"/>
      <c r="K72" s="10"/>
      <c r="L72" s="10"/>
      <c r="M72" s="41"/>
      <c r="N72" s="45"/>
      <c r="O72" s="12"/>
      <c r="P72" s="12"/>
      <c r="Q72" s="12"/>
      <c r="R72" s="12"/>
      <c r="S72" s="12"/>
      <c r="T72" s="32"/>
      <c r="U72" s="32"/>
      <c r="V72" s="40"/>
      <c r="W72" s="10"/>
      <c r="X72" s="13"/>
      <c r="Y72" s="49"/>
      <c r="Z72" s="24"/>
      <c r="AA72" s="24"/>
      <c r="AB72" s="50"/>
      <c r="AC72" s="39"/>
    </row>
    <row r="73" spans="1:29" ht="14.25">
      <c r="A73">
        <v>19</v>
      </c>
      <c r="B73" s="71" t="s">
        <v>97</v>
      </c>
      <c r="C73" s="28"/>
      <c r="D73" s="28"/>
      <c r="E73" s="72"/>
      <c r="F73" s="73"/>
      <c r="G73" s="74"/>
      <c r="H73" s="75"/>
      <c r="I73" s="76">
        <f>F73+G73+H73</f>
        <v>0</v>
      </c>
      <c r="J73" s="73"/>
      <c r="K73" s="75"/>
      <c r="L73" s="75"/>
      <c r="M73" s="77"/>
      <c r="N73" s="78"/>
      <c r="O73" s="28"/>
      <c r="P73" s="28"/>
      <c r="Q73" s="28"/>
      <c r="R73" s="28"/>
      <c r="S73" s="28"/>
      <c r="T73" s="72"/>
      <c r="U73" s="72"/>
      <c r="V73" s="79"/>
      <c r="W73" s="75"/>
      <c r="X73" s="92"/>
      <c r="Y73" s="93"/>
      <c r="Z73" s="84"/>
      <c r="AA73" s="84"/>
      <c r="AB73" s="94"/>
      <c r="AC73" s="80"/>
    </row>
    <row r="74" spans="1:29" ht="15" thickBot="1">
      <c r="A74">
        <v>20</v>
      </c>
      <c r="B74" s="21" t="s">
        <v>150</v>
      </c>
      <c r="C74" s="12"/>
      <c r="D74" s="12"/>
      <c r="E74" s="12"/>
      <c r="F74" s="9"/>
      <c r="G74" s="9"/>
      <c r="H74" s="10"/>
      <c r="I74" s="82"/>
      <c r="J74" s="9"/>
      <c r="K74" s="10"/>
      <c r="L74" s="10"/>
      <c r="M74" s="10"/>
      <c r="N74" s="2"/>
      <c r="O74" s="12"/>
      <c r="P74" s="12"/>
      <c r="Q74" s="12"/>
      <c r="R74" s="12"/>
      <c r="S74" s="12"/>
      <c r="T74" s="12"/>
      <c r="U74" s="12"/>
      <c r="V74" s="10"/>
      <c r="W74" s="10"/>
      <c r="X74" s="13"/>
      <c r="Y74" s="52"/>
      <c r="Z74" s="37"/>
      <c r="AA74" s="37"/>
      <c r="AB74" s="42"/>
      <c r="AC74" s="39"/>
    </row>
    <row r="75" spans="2:28" s="53" customFormat="1" ht="14.25" thickBot="1">
      <c r="B75" s="46"/>
      <c r="C75" s="46"/>
      <c r="D75" s="46"/>
      <c r="E75" s="46"/>
      <c r="F75" s="35"/>
      <c r="G75" s="35"/>
      <c r="H75" s="36"/>
      <c r="I75" s="81">
        <f aca="true" t="shared" si="1" ref="I75:I117">F75+G75+H75</f>
        <v>0</v>
      </c>
      <c r="J75" s="35"/>
      <c r="K75" s="36"/>
      <c r="L75" s="36"/>
      <c r="M75" s="36"/>
      <c r="O75" s="46"/>
      <c r="P75" s="46"/>
      <c r="Q75" s="46"/>
      <c r="R75" s="46"/>
      <c r="S75" s="46"/>
      <c r="T75" s="46"/>
      <c r="U75" s="46"/>
      <c r="V75" s="36"/>
      <c r="W75" s="36"/>
      <c r="X75" s="36"/>
      <c r="Y75" s="36"/>
      <c r="Z75" s="36"/>
      <c r="AA75" s="36"/>
      <c r="AB75" s="36"/>
    </row>
    <row r="76" spans="1:29" ht="13.5">
      <c r="A76">
        <v>1</v>
      </c>
      <c r="B76" s="55" t="s">
        <v>114</v>
      </c>
      <c r="C76" s="12"/>
      <c r="D76" s="12"/>
      <c r="E76" s="32"/>
      <c r="F76" s="59"/>
      <c r="G76" s="60"/>
      <c r="H76" s="61"/>
      <c r="I76" s="70">
        <f t="shared" si="1"/>
        <v>0</v>
      </c>
      <c r="J76" s="59"/>
      <c r="K76" s="61"/>
      <c r="L76" s="61"/>
      <c r="M76" s="62"/>
      <c r="N76" s="63"/>
      <c r="O76" s="64"/>
      <c r="P76" s="64"/>
      <c r="Q76" s="64"/>
      <c r="R76" s="64"/>
      <c r="S76" s="64"/>
      <c r="T76" s="64"/>
      <c r="U76" s="65"/>
      <c r="V76" s="67"/>
      <c r="W76" s="61"/>
      <c r="X76" s="62"/>
      <c r="Y76" s="67"/>
      <c r="Z76" s="61"/>
      <c r="AA76" s="61"/>
      <c r="AB76" s="62"/>
      <c r="AC76" s="68"/>
    </row>
    <row r="77" spans="1:29" ht="13.5">
      <c r="A77">
        <v>2</v>
      </c>
      <c r="B77" s="56" t="s">
        <v>115</v>
      </c>
      <c r="C77" s="12"/>
      <c r="D77" s="12"/>
      <c r="E77" s="32"/>
      <c r="F77" s="33"/>
      <c r="G77" s="9"/>
      <c r="H77" s="10"/>
      <c r="I77" s="34">
        <f t="shared" si="1"/>
        <v>0</v>
      </c>
      <c r="J77" s="33"/>
      <c r="K77" s="10"/>
      <c r="L77" s="10"/>
      <c r="M77" s="41"/>
      <c r="N77" s="45"/>
      <c r="O77" s="12"/>
      <c r="P77" s="12"/>
      <c r="Q77" s="12"/>
      <c r="R77" s="12"/>
      <c r="S77" s="12"/>
      <c r="T77" s="12"/>
      <c r="U77" s="66"/>
      <c r="V77" s="40"/>
      <c r="W77" s="10"/>
      <c r="X77" s="41"/>
      <c r="Y77" s="40"/>
      <c r="Z77" s="10"/>
      <c r="AA77" s="10"/>
      <c r="AB77" s="41"/>
      <c r="AC77" s="69"/>
    </row>
    <row r="78" spans="1:29" ht="13.5">
      <c r="A78">
        <v>3</v>
      </c>
      <c r="B78" s="56" t="s">
        <v>116</v>
      </c>
      <c r="C78" s="12"/>
      <c r="D78" s="12"/>
      <c r="E78" s="32"/>
      <c r="F78" s="33"/>
      <c r="G78" s="9"/>
      <c r="H78" s="10"/>
      <c r="I78" s="34">
        <f t="shared" si="1"/>
        <v>0</v>
      </c>
      <c r="J78" s="33"/>
      <c r="K78" s="10"/>
      <c r="L78" s="10"/>
      <c r="M78" s="41"/>
      <c r="N78" s="45"/>
      <c r="O78" s="12"/>
      <c r="P78" s="12"/>
      <c r="Q78" s="12"/>
      <c r="R78" s="12"/>
      <c r="S78" s="12"/>
      <c r="T78" s="12"/>
      <c r="U78" s="66"/>
      <c r="V78" s="40"/>
      <c r="W78" s="10"/>
      <c r="X78" s="41"/>
      <c r="Y78" s="40"/>
      <c r="Z78" s="10"/>
      <c r="AA78" s="10"/>
      <c r="AB78" s="41"/>
      <c r="AC78" s="69"/>
    </row>
    <row r="79" spans="1:29" ht="13.5">
      <c r="A79">
        <v>4</v>
      </c>
      <c r="B79" s="56" t="s">
        <v>117</v>
      </c>
      <c r="C79" s="12"/>
      <c r="D79" s="12"/>
      <c r="E79" s="32"/>
      <c r="F79" s="33"/>
      <c r="G79" s="9"/>
      <c r="H79" s="10"/>
      <c r="I79" s="34">
        <f t="shared" si="1"/>
        <v>0</v>
      </c>
      <c r="J79" s="33"/>
      <c r="K79" s="10"/>
      <c r="L79" s="10"/>
      <c r="M79" s="41"/>
      <c r="N79" s="45"/>
      <c r="O79" s="12"/>
      <c r="P79" s="12"/>
      <c r="Q79" s="12"/>
      <c r="R79" s="12"/>
      <c r="S79" s="12"/>
      <c r="T79" s="12"/>
      <c r="U79" s="66"/>
      <c r="V79" s="40"/>
      <c r="W79" s="10"/>
      <c r="X79" s="41"/>
      <c r="Y79" s="40"/>
      <c r="Z79" s="10"/>
      <c r="AA79" s="10"/>
      <c r="AB79" s="41"/>
      <c r="AC79" s="69"/>
    </row>
    <row r="80" spans="1:29" ht="13.5">
      <c r="A80">
        <v>5</v>
      </c>
      <c r="B80" s="56" t="s">
        <v>118</v>
      </c>
      <c r="C80" s="12"/>
      <c r="D80" s="12"/>
      <c r="E80" s="32"/>
      <c r="F80" s="33"/>
      <c r="G80" s="9"/>
      <c r="H80" s="10"/>
      <c r="I80" s="34">
        <f t="shared" si="1"/>
        <v>0</v>
      </c>
      <c r="J80" s="33"/>
      <c r="K80" s="10"/>
      <c r="L80" s="10"/>
      <c r="M80" s="41"/>
      <c r="N80" s="45"/>
      <c r="O80" s="12"/>
      <c r="P80" s="12"/>
      <c r="Q80" s="12"/>
      <c r="R80" s="12"/>
      <c r="S80" s="12"/>
      <c r="T80" s="12"/>
      <c r="U80" s="66"/>
      <c r="V80" s="40"/>
      <c r="W80" s="10"/>
      <c r="X80" s="41"/>
      <c r="Y80" s="40"/>
      <c r="Z80" s="10"/>
      <c r="AA80" s="10"/>
      <c r="AB80" s="41"/>
      <c r="AC80" s="69"/>
    </row>
    <row r="81" spans="1:29" ht="13.5">
      <c r="A81">
        <v>6</v>
      </c>
      <c r="B81" s="56" t="s">
        <v>119</v>
      </c>
      <c r="C81" s="12"/>
      <c r="D81" s="12"/>
      <c r="E81" s="32"/>
      <c r="F81" s="33"/>
      <c r="G81" s="9"/>
      <c r="H81" s="10"/>
      <c r="I81" s="34">
        <f t="shared" si="1"/>
        <v>0</v>
      </c>
      <c r="J81" s="33"/>
      <c r="K81" s="10"/>
      <c r="L81" s="10"/>
      <c r="M81" s="41"/>
      <c r="N81" s="45"/>
      <c r="O81" s="12"/>
      <c r="P81" s="12"/>
      <c r="Q81" s="12"/>
      <c r="R81" s="12"/>
      <c r="S81" s="12"/>
      <c r="T81" s="12"/>
      <c r="U81" s="66"/>
      <c r="V81" s="40"/>
      <c r="W81" s="10"/>
      <c r="X81" s="41"/>
      <c r="Y81" s="40"/>
      <c r="Z81" s="10"/>
      <c r="AA81" s="10"/>
      <c r="AB81" s="41"/>
      <c r="AC81" s="69"/>
    </row>
    <row r="82" spans="1:29" ht="13.5">
      <c r="A82">
        <v>7</v>
      </c>
      <c r="B82" s="56" t="s">
        <v>120</v>
      </c>
      <c r="C82" s="12"/>
      <c r="D82" s="12"/>
      <c r="E82" s="32"/>
      <c r="F82" s="33"/>
      <c r="G82" s="9"/>
      <c r="H82" s="10"/>
      <c r="I82" s="34">
        <f t="shared" si="1"/>
        <v>0</v>
      </c>
      <c r="J82" s="33"/>
      <c r="K82" s="10"/>
      <c r="L82" s="10"/>
      <c r="M82" s="41"/>
      <c r="N82" s="45"/>
      <c r="O82" s="12"/>
      <c r="P82" s="12"/>
      <c r="Q82" s="12"/>
      <c r="R82" s="12"/>
      <c r="S82" s="12"/>
      <c r="T82" s="12"/>
      <c r="U82" s="66"/>
      <c r="V82" s="40"/>
      <c r="W82" s="10"/>
      <c r="X82" s="41"/>
      <c r="Y82" s="40"/>
      <c r="Z82" s="10"/>
      <c r="AA82" s="10"/>
      <c r="AB82" s="41"/>
      <c r="AC82" s="69"/>
    </row>
    <row r="83" spans="1:29" ht="13.5">
      <c r="A83">
        <v>8</v>
      </c>
      <c r="B83" s="56" t="s">
        <v>121</v>
      </c>
      <c r="C83" s="12"/>
      <c r="D83" s="12"/>
      <c r="E83" s="32"/>
      <c r="F83" s="33"/>
      <c r="G83" s="9"/>
      <c r="H83" s="10"/>
      <c r="I83" s="34">
        <f t="shared" si="1"/>
        <v>0</v>
      </c>
      <c r="J83" s="33"/>
      <c r="K83" s="10"/>
      <c r="L83" s="10"/>
      <c r="M83" s="41"/>
      <c r="N83" s="45"/>
      <c r="O83" s="12"/>
      <c r="P83" s="12"/>
      <c r="Q83" s="12"/>
      <c r="R83" s="12"/>
      <c r="S83" s="12"/>
      <c r="T83" s="12"/>
      <c r="U83" s="66"/>
      <c r="V83" s="40"/>
      <c r="W83" s="10"/>
      <c r="X83" s="41"/>
      <c r="Y83" s="40"/>
      <c r="Z83" s="10"/>
      <c r="AA83" s="10"/>
      <c r="AB83" s="41"/>
      <c r="AC83" s="69"/>
    </row>
    <row r="84" spans="1:29" ht="13.5">
      <c r="A84">
        <v>9</v>
      </c>
      <c r="B84" s="56" t="s">
        <v>122</v>
      </c>
      <c r="C84" s="12"/>
      <c r="D84" s="12"/>
      <c r="E84" s="32"/>
      <c r="F84" s="33"/>
      <c r="G84" s="9"/>
      <c r="H84" s="10"/>
      <c r="I84" s="34">
        <f t="shared" si="1"/>
        <v>0</v>
      </c>
      <c r="J84" s="33"/>
      <c r="K84" s="10"/>
      <c r="L84" s="10"/>
      <c r="M84" s="41"/>
      <c r="N84" s="45"/>
      <c r="O84" s="12"/>
      <c r="P84" s="12"/>
      <c r="Q84" s="12"/>
      <c r="R84" s="12"/>
      <c r="S84" s="12"/>
      <c r="T84" s="12"/>
      <c r="U84" s="66"/>
      <c r="V84" s="40"/>
      <c r="W84" s="10"/>
      <c r="X84" s="41"/>
      <c r="Y84" s="40"/>
      <c r="Z84" s="10"/>
      <c r="AA84" s="10"/>
      <c r="AB84" s="41"/>
      <c r="AC84" s="69"/>
    </row>
    <row r="85" spans="1:29" ht="13.5">
      <c r="A85">
        <v>10</v>
      </c>
      <c r="B85" s="56" t="s">
        <v>154</v>
      </c>
      <c r="C85" s="12"/>
      <c r="D85" s="12"/>
      <c r="E85" s="32"/>
      <c r="F85" s="33"/>
      <c r="G85" s="9"/>
      <c r="H85" s="10"/>
      <c r="I85" s="34">
        <f t="shared" si="1"/>
        <v>0</v>
      </c>
      <c r="J85" s="33"/>
      <c r="K85" s="10"/>
      <c r="L85" s="10"/>
      <c r="M85" s="41"/>
      <c r="N85" s="45"/>
      <c r="O85" s="12"/>
      <c r="P85" s="12"/>
      <c r="Q85" s="12"/>
      <c r="R85" s="12"/>
      <c r="S85" s="12"/>
      <c r="T85" s="12"/>
      <c r="U85" s="66"/>
      <c r="V85" s="40"/>
      <c r="W85" s="10"/>
      <c r="X85" s="41"/>
      <c r="Y85" s="40"/>
      <c r="Z85" s="10"/>
      <c r="AA85" s="10"/>
      <c r="AB85" s="41"/>
      <c r="AC85" s="69"/>
    </row>
    <row r="86" spans="1:29" ht="13.5">
      <c r="A86">
        <v>11</v>
      </c>
      <c r="B86" s="56" t="s">
        <v>123</v>
      </c>
      <c r="C86" s="12"/>
      <c r="D86" s="12"/>
      <c r="E86" s="32"/>
      <c r="F86" s="33"/>
      <c r="G86" s="9"/>
      <c r="H86" s="10"/>
      <c r="I86" s="34">
        <f t="shared" si="1"/>
        <v>0</v>
      </c>
      <c r="J86" s="33"/>
      <c r="K86" s="10"/>
      <c r="L86" s="10"/>
      <c r="M86" s="41"/>
      <c r="N86" s="45"/>
      <c r="O86" s="12"/>
      <c r="P86" s="12"/>
      <c r="Q86" s="12"/>
      <c r="R86" s="12"/>
      <c r="S86" s="12"/>
      <c r="T86" s="12"/>
      <c r="U86" s="66"/>
      <c r="V86" s="40"/>
      <c r="W86" s="10"/>
      <c r="X86" s="41"/>
      <c r="Y86" s="40"/>
      <c r="Z86" s="10"/>
      <c r="AA86" s="10"/>
      <c r="AB86" s="41"/>
      <c r="AC86" s="69"/>
    </row>
    <row r="87" spans="1:29" ht="13.5">
      <c r="A87">
        <v>12</v>
      </c>
      <c r="B87" s="56" t="s">
        <v>124</v>
      </c>
      <c r="C87" s="12"/>
      <c r="D87" s="12"/>
      <c r="E87" s="32"/>
      <c r="F87" s="33"/>
      <c r="G87" s="9"/>
      <c r="H87" s="10"/>
      <c r="I87" s="34">
        <f t="shared" si="1"/>
        <v>0</v>
      </c>
      <c r="J87" s="33"/>
      <c r="K87" s="10"/>
      <c r="L87" s="10"/>
      <c r="M87" s="41"/>
      <c r="N87" s="45"/>
      <c r="O87" s="12"/>
      <c r="P87" s="12"/>
      <c r="Q87" s="12"/>
      <c r="R87" s="12"/>
      <c r="S87" s="12"/>
      <c r="T87" s="12"/>
      <c r="U87" s="66"/>
      <c r="V87" s="40"/>
      <c r="W87" s="10"/>
      <c r="X87" s="41"/>
      <c r="Y87" s="40"/>
      <c r="Z87" s="10"/>
      <c r="AA87" s="10"/>
      <c r="AB87" s="41"/>
      <c r="AC87" s="69"/>
    </row>
    <row r="88" spans="1:29" ht="13.5">
      <c r="A88">
        <v>13</v>
      </c>
      <c r="B88" s="56" t="s">
        <v>125</v>
      </c>
      <c r="C88" s="12"/>
      <c r="D88" s="12"/>
      <c r="E88" s="32"/>
      <c r="F88" s="33"/>
      <c r="G88" s="9"/>
      <c r="H88" s="10"/>
      <c r="I88" s="34">
        <f t="shared" si="1"/>
        <v>0</v>
      </c>
      <c r="J88" s="33"/>
      <c r="K88" s="10"/>
      <c r="L88" s="10"/>
      <c r="M88" s="41"/>
      <c r="N88" s="45"/>
      <c r="O88" s="12"/>
      <c r="P88" s="12"/>
      <c r="Q88" s="12"/>
      <c r="R88" s="12"/>
      <c r="S88" s="12"/>
      <c r="T88" s="12"/>
      <c r="U88" s="66"/>
      <c r="V88" s="40"/>
      <c r="W88" s="10"/>
      <c r="X88" s="41"/>
      <c r="Y88" s="40"/>
      <c r="Z88" s="10"/>
      <c r="AA88" s="10"/>
      <c r="AB88" s="41"/>
      <c r="AC88" s="69"/>
    </row>
    <row r="89" spans="1:29" ht="13.5">
      <c r="A89">
        <v>14</v>
      </c>
      <c r="B89" s="56" t="s">
        <v>126</v>
      </c>
      <c r="C89" s="12"/>
      <c r="D89" s="12"/>
      <c r="E89" s="32"/>
      <c r="F89" s="33"/>
      <c r="G89" s="9"/>
      <c r="H89" s="10"/>
      <c r="I89" s="34">
        <f t="shared" si="1"/>
        <v>0</v>
      </c>
      <c r="J89" s="33"/>
      <c r="K89" s="10"/>
      <c r="L89" s="10"/>
      <c r="M89" s="41"/>
      <c r="N89" s="45"/>
      <c r="O89" s="12"/>
      <c r="P89" s="12"/>
      <c r="Q89" s="12"/>
      <c r="R89" s="12"/>
      <c r="S89" s="12"/>
      <c r="T89" s="12"/>
      <c r="U89" s="66"/>
      <c r="V89" s="40"/>
      <c r="W89" s="10"/>
      <c r="X89" s="41"/>
      <c r="Y89" s="40"/>
      <c r="Z89" s="10"/>
      <c r="AA89" s="10"/>
      <c r="AB89" s="41"/>
      <c r="AC89" s="69"/>
    </row>
    <row r="90" spans="1:29" ht="13.5">
      <c r="A90">
        <v>15</v>
      </c>
      <c r="B90" s="56" t="s">
        <v>127</v>
      </c>
      <c r="C90" s="12"/>
      <c r="D90" s="12"/>
      <c r="E90" s="32"/>
      <c r="F90" s="33"/>
      <c r="G90" s="9"/>
      <c r="H90" s="10"/>
      <c r="I90" s="34">
        <f t="shared" si="1"/>
        <v>0</v>
      </c>
      <c r="J90" s="33"/>
      <c r="K90" s="10"/>
      <c r="L90" s="10"/>
      <c r="M90" s="41"/>
      <c r="N90" s="45"/>
      <c r="O90" s="12"/>
      <c r="P90" s="12"/>
      <c r="Q90" s="12"/>
      <c r="R90" s="12"/>
      <c r="S90" s="12"/>
      <c r="T90" s="12"/>
      <c r="U90" s="66"/>
      <c r="V90" s="40"/>
      <c r="W90" s="10"/>
      <c r="X90" s="41"/>
      <c r="Y90" s="40"/>
      <c r="Z90" s="10"/>
      <c r="AA90" s="10"/>
      <c r="AB90" s="41"/>
      <c r="AC90" s="69"/>
    </row>
    <row r="91" spans="1:29" ht="13.5">
      <c r="A91">
        <v>16</v>
      </c>
      <c r="B91" s="56" t="s">
        <v>128</v>
      </c>
      <c r="C91" s="12"/>
      <c r="D91" s="12"/>
      <c r="E91" s="32"/>
      <c r="F91" s="33"/>
      <c r="G91" s="9"/>
      <c r="H91" s="10"/>
      <c r="I91" s="34">
        <f t="shared" si="1"/>
        <v>0</v>
      </c>
      <c r="J91" s="33"/>
      <c r="K91" s="10"/>
      <c r="L91" s="10"/>
      <c r="M91" s="41"/>
      <c r="N91" s="45"/>
      <c r="O91" s="12"/>
      <c r="P91" s="12"/>
      <c r="Q91" s="12"/>
      <c r="R91" s="12"/>
      <c r="S91" s="12"/>
      <c r="T91" s="12"/>
      <c r="U91" s="66"/>
      <c r="V91" s="40"/>
      <c r="W91" s="10"/>
      <c r="X91" s="41"/>
      <c r="Y91" s="40"/>
      <c r="Z91" s="10"/>
      <c r="AA91" s="10"/>
      <c r="AB91" s="41"/>
      <c r="AC91" s="69"/>
    </row>
    <row r="92" spans="1:29" ht="13.5">
      <c r="A92">
        <v>17</v>
      </c>
      <c r="B92" s="56" t="s">
        <v>129</v>
      </c>
      <c r="C92" s="12"/>
      <c r="D92" s="12"/>
      <c r="E92" s="32"/>
      <c r="F92" s="33"/>
      <c r="G92" s="9"/>
      <c r="H92" s="10"/>
      <c r="I92" s="34">
        <f t="shared" si="1"/>
        <v>0</v>
      </c>
      <c r="J92" s="33"/>
      <c r="K92" s="10"/>
      <c r="L92" s="10"/>
      <c r="M92" s="41"/>
      <c r="N92" s="45"/>
      <c r="O92" s="12"/>
      <c r="P92" s="12"/>
      <c r="Q92" s="12"/>
      <c r="R92" s="12"/>
      <c r="S92" s="12"/>
      <c r="T92" s="12"/>
      <c r="U92" s="66"/>
      <c r="V92" s="40"/>
      <c r="W92" s="10"/>
      <c r="X92" s="41"/>
      <c r="Y92" s="40"/>
      <c r="Z92" s="10"/>
      <c r="AA92" s="10"/>
      <c r="AB92" s="41"/>
      <c r="AC92" s="69"/>
    </row>
    <row r="93" spans="1:29" ht="13.5">
      <c r="A93">
        <v>18</v>
      </c>
      <c r="B93" s="56" t="s">
        <v>130</v>
      </c>
      <c r="C93" s="12"/>
      <c r="D93" s="12"/>
      <c r="E93" s="32"/>
      <c r="F93" s="33"/>
      <c r="G93" s="9"/>
      <c r="H93" s="10"/>
      <c r="I93" s="34">
        <f t="shared" si="1"/>
        <v>0</v>
      </c>
      <c r="J93" s="33"/>
      <c r="K93" s="10"/>
      <c r="L93" s="10"/>
      <c r="M93" s="41"/>
      <c r="N93" s="45"/>
      <c r="O93" s="12"/>
      <c r="P93" s="12"/>
      <c r="Q93" s="12"/>
      <c r="R93" s="12"/>
      <c r="S93" s="12"/>
      <c r="T93" s="12"/>
      <c r="U93" s="66"/>
      <c r="V93" s="40"/>
      <c r="W93" s="10"/>
      <c r="X93" s="41"/>
      <c r="Y93" s="40"/>
      <c r="Z93" s="10"/>
      <c r="AA93" s="10"/>
      <c r="AB93" s="41"/>
      <c r="AC93" s="69"/>
    </row>
    <row r="94" spans="1:29" ht="13.5">
      <c r="A94">
        <v>19</v>
      </c>
      <c r="B94" s="56" t="s">
        <v>131</v>
      </c>
      <c r="C94" s="12"/>
      <c r="D94" s="12"/>
      <c r="E94" s="32"/>
      <c r="F94" s="33"/>
      <c r="G94" s="9"/>
      <c r="H94" s="10"/>
      <c r="I94" s="34">
        <f t="shared" si="1"/>
        <v>0</v>
      </c>
      <c r="J94" s="33"/>
      <c r="K94" s="10"/>
      <c r="L94" s="10"/>
      <c r="M94" s="41"/>
      <c r="N94" s="45"/>
      <c r="O94" s="12"/>
      <c r="P94" s="12"/>
      <c r="Q94" s="12"/>
      <c r="R94" s="12"/>
      <c r="S94" s="12"/>
      <c r="T94" s="12"/>
      <c r="U94" s="66"/>
      <c r="V94" s="40"/>
      <c r="W94" s="10"/>
      <c r="X94" s="41"/>
      <c r="Y94" s="40"/>
      <c r="Z94" s="10"/>
      <c r="AA94" s="10"/>
      <c r="AB94" s="41"/>
      <c r="AC94" s="69"/>
    </row>
    <row r="95" spans="1:29" ht="13.5">
      <c r="A95">
        <v>20</v>
      </c>
      <c r="B95" s="56" t="s">
        <v>132</v>
      </c>
      <c r="C95" s="12"/>
      <c r="D95" s="12"/>
      <c r="E95" s="32"/>
      <c r="F95" s="33"/>
      <c r="G95" s="9"/>
      <c r="H95" s="10"/>
      <c r="I95" s="34">
        <f t="shared" si="1"/>
        <v>0</v>
      </c>
      <c r="J95" s="33"/>
      <c r="K95" s="10"/>
      <c r="L95" s="10"/>
      <c r="M95" s="41"/>
      <c r="N95" s="45"/>
      <c r="O95" s="12"/>
      <c r="P95" s="12"/>
      <c r="Q95" s="12"/>
      <c r="R95" s="12"/>
      <c r="S95" s="12"/>
      <c r="T95" s="12"/>
      <c r="U95" s="66"/>
      <c r="V95" s="40"/>
      <c r="W95" s="10"/>
      <c r="X95" s="41"/>
      <c r="Y95" s="40"/>
      <c r="Z95" s="10"/>
      <c r="AA95" s="10"/>
      <c r="AB95" s="41"/>
      <c r="AC95" s="69"/>
    </row>
    <row r="96" spans="1:29" ht="13.5">
      <c r="A96">
        <v>21</v>
      </c>
      <c r="B96" s="56" t="s">
        <v>133</v>
      </c>
      <c r="C96" s="12"/>
      <c r="D96" s="12"/>
      <c r="E96" s="32"/>
      <c r="F96" s="33"/>
      <c r="G96" s="9"/>
      <c r="H96" s="10"/>
      <c r="I96" s="34">
        <f t="shared" si="1"/>
        <v>0</v>
      </c>
      <c r="J96" s="33"/>
      <c r="K96" s="10"/>
      <c r="L96" s="10"/>
      <c r="M96" s="41"/>
      <c r="N96" s="45"/>
      <c r="O96" s="12"/>
      <c r="P96" s="12"/>
      <c r="Q96" s="12"/>
      <c r="R96" s="12"/>
      <c r="S96" s="12"/>
      <c r="T96" s="12"/>
      <c r="U96" s="66"/>
      <c r="V96" s="40"/>
      <c r="W96" s="10"/>
      <c r="X96" s="41"/>
      <c r="Y96" s="40"/>
      <c r="Z96" s="10"/>
      <c r="AA96" s="10"/>
      <c r="AB96" s="41"/>
      <c r="AC96" s="69"/>
    </row>
    <row r="97" spans="1:29" ht="13.5">
      <c r="A97">
        <v>22</v>
      </c>
      <c r="B97" s="56" t="s">
        <v>134</v>
      </c>
      <c r="C97" s="12"/>
      <c r="D97" s="12"/>
      <c r="E97" s="32"/>
      <c r="F97" s="33"/>
      <c r="G97" s="9"/>
      <c r="H97" s="10"/>
      <c r="I97" s="34">
        <f t="shared" si="1"/>
        <v>0</v>
      </c>
      <c r="J97" s="33"/>
      <c r="K97" s="10"/>
      <c r="L97" s="10"/>
      <c r="M97" s="41"/>
      <c r="N97" s="45"/>
      <c r="O97" s="12"/>
      <c r="P97" s="12"/>
      <c r="Q97" s="12"/>
      <c r="R97" s="12"/>
      <c r="S97" s="12"/>
      <c r="T97" s="12"/>
      <c r="U97" s="66"/>
      <c r="V97" s="40"/>
      <c r="W97" s="10"/>
      <c r="X97" s="41"/>
      <c r="Y97" s="40"/>
      <c r="Z97" s="10"/>
      <c r="AA97" s="10"/>
      <c r="AB97" s="41"/>
      <c r="AC97" s="69"/>
    </row>
    <row r="98" spans="1:29" ht="13.5">
      <c r="A98">
        <v>23</v>
      </c>
      <c r="B98" s="56" t="s">
        <v>155</v>
      </c>
      <c r="C98" s="12"/>
      <c r="D98" s="12"/>
      <c r="E98" s="32"/>
      <c r="F98" s="33"/>
      <c r="G98" s="9"/>
      <c r="H98" s="10"/>
      <c r="I98" s="34"/>
      <c r="J98" s="33"/>
      <c r="K98" s="10"/>
      <c r="L98" s="10"/>
      <c r="M98" s="41"/>
      <c r="N98" s="45"/>
      <c r="O98" s="12"/>
      <c r="P98" s="12"/>
      <c r="Q98" s="12"/>
      <c r="R98" s="12"/>
      <c r="S98" s="12"/>
      <c r="T98" s="12"/>
      <c r="U98" s="66"/>
      <c r="V98" s="40"/>
      <c r="W98" s="10"/>
      <c r="X98" s="41"/>
      <c r="Y98" s="40"/>
      <c r="Z98" s="10"/>
      <c r="AA98" s="10"/>
      <c r="AB98" s="41"/>
      <c r="AC98" s="69"/>
    </row>
    <row r="99" spans="1:29" ht="13.5">
      <c r="A99">
        <v>24</v>
      </c>
      <c r="B99" s="56" t="s">
        <v>135</v>
      </c>
      <c r="C99" s="12"/>
      <c r="D99" s="12"/>
      <c r="E99" s="32"/>
      <c r="F99" s="33"/>
      <c r="G99" s="9"/>
      <c r="H99" s="10"/>
      <c r="I99" s="34">
        <f t="shared" si="1"/>
        <v>0</v>
      </c>
      <c r="J99" s="33"/>
      <c r="K99" s="10"/>
      <c r="L99" s="10"/>
      <c r="M99" s="41"/>
      <c r="N99" s="45"/>
      <c r="O99" s="12"/>
      <c r="P99" s="12"/>
      <c r="Q99" s="12"/>
      <c r="R99" s="12"/>
      <c r="S99" s="12"/>
      <c r="T99" s="12"/>
      <c r="U99" s="66"/>
      <c r="V99" s="40"/>
      <c r="W99" s="10"/>
      <c r="X99" s="41"/>
      <c r="Y99" s="40"/>
      <c r="Z99" s="10"/>
      <c r="AA99" s="10"/>
      <c r="AB99" s="41"/>
      <c r="AC99" s="69"/>
    </row>
    <row r="100" spans="1:29" ht="13.5">
      <c r="A100">
        <v>25</v>
      </c>
      <c r="B100" s="56" t="s">
        <v>164</v>
      </c>
      <c r="C100" s="12"/>
      <c r="D100" s="12"/>
      <c r="E100" s="32"/>
      <c r="F100" s="33"/>
      <c r="G100" s="9"/>
      <c r="H100" s="10"/>
      <c r="I100" s="34"/>
      <c r="J100" s="33"/>
      <c r="K100" s="10"/>
      <c r="L100" s="10"/>
      <c r="M100" s="41"/>
      <c r="N100" s="45"/>
      <c r="O100" s="12"/>
      <c r="P100" s="12"/>
      <c r="Q100" s="12"/>
      <c r="R100" s="12"/>
      <c r="S100" s="12"/>
      <c r="T100" s="12"/>
      <c r="U100" s="66"/>
      <c r="V100" s="40"/>
      <c r="W100" s="10"/>
      <c r="X100" s="41"/>
      <c r="Y100" s="40"/>
      <c r="Z100" s="10"/>
      <c r="AA100" s="10"/>
      <c r="AB100" s="41"/>
      <c r="AC100" s="69"/>
    </row>
    <row r="101" spans="1:29" ht="13.5">
      <c r="A101">
        <v>26</v>
      </c>
      <c r="B101" s="56" t="s">
        <v>136</v>
      </c>
      <c r="C101" s="12"/>
      <c r="D101" s="12"/>
      <c r="E101" s="32"/>
      <c r="F101" s="33"/>
      <c r="G101" s="9"/>
      <c r="H101" s="10"/>
      <c r="I101" s="34">
        <f t="shared" si="1"/>
        <v>0</v>
      </c>
      <c r="J101" s="33"/>
      <c r="K101" s="10"/>
      <c r="L101" s="10"/>
      <c r="M101" s="41"/>
      <c r="N101" s="45"/>
      <c r="O101" s="12"/>
      <c r="P101" s="12"/>
      <c r="Q101" s="12"/>
      <c r="R101" s="12"/>
      <c r="S101" s="12"/>
      <c r="T101" s="12"/>
      <c r="U101" s="66"/>
      <c r="V101" s="40"/>
      <c r="W101" s="10"/>
      <c r="X101" s="41"/>
      <c r="Y101" s="40"/>
      <c r="Z101" s="10"/>
      <c r="AA101" s="10"/>
      <c r="AB101" s="41"/>
      <c r="AC101" s="69"/>
    </row>
    <row r="102" spans="1:29" ht="13.5">
      <c r="A102">
        <v>27</v>
      </c>
      <c r="B102" s="56" t="s">
        <v>137</v>
      </c>
      <c r="C102" s="12"/>
      <c r="D102" s="12"/>
      <c r="E102" s="32"/>
      <c r="F102" s="33"/>
      <c r="G102" s="9"/>
      <c r="H102" s="10"/>
      <c r="I102" s="34">
        <f t="shared" si="1"/>
        <v>0</v>
      </c>
      <c r="J102" s="33"/>
      <c r="K102" s="10"/>
      <c r="L102" s="10"/>
      <c r="M102" s="41"/>
      <c r="N102" s="45"/>
      <c r="O102" s="12"/>
      <c r="P102" s="12"/>
      <c r="Q102" s="12"/>
      <c r="R102" s="12"/>
      <c r="S102" s="12"/>
      <c r="T102" s="12"/>
      <c r="U102" s="66"/>
      <c r="V102" s="40"/>
      <c r="W102" s="10"/>
      <c r="X102" s="41"/>
      <c r="Y102" s="40"/>
      <c r="Z102" s="10"/>
      <c r="AA102" s="10"/>
      <c r="AB102" s="41"/>
      <c r="AC102" s="69"/>
    </row>
    <row r="103" spans="1:29" ht="13.5">
      <c r="A103">
        <v>28</v>
      </c>
      <c r="B103" s="56" t="s">
        <v>138</v>
      </c>
      <c r="C103" s="12"/>
      <c r="D103" s="12"/>
      <c r="E103" s="32"/>
      <c r="F103" s="33"/>
      <c r="G103" s="9"/>
      <c r="H103" s="10"/>
      <c r="I103" s="34">
        <f t="shared" si="1"/>
        <v>0</v>
      </c>
      <c r="J103" s="33"/>
      <c r="K103" s="10"/>
      <c r="L103" s="10"/>
      <c r="M103" s="41"/>
      <c r="N103" s="45"/>
      <c r="O103" s="12"/>
      <c r="P103" s="12"/>
      <c r="Q103" s="12"/>
      <c r="R103" s="12"/>
      <c r="S103" s="12"/>
      <c r="T103" s="12"/>
      <c r="U103" s="66"/>
      <c r="V103" s="40"/>
      <c r="W103" s="10"/>
      <c r="X103" s="41"/>
      <c r="Y103" s="40"/>
      <c r="Z103" s="10"/>
      <c r="AA103" s="10"/>
      <c r="AB103" s="41"/>
      <c r="AC103" s="69"/>
    </row>
    <row r="104" spans="1:29" ht="13.5">
      <c r="A104">
        <v>29</v>
      </c>
      <c r="B104" s="56" t="s">
        <v>139</v>
      </c>
      <c r="C104" s="12"/>
      <c r="D104" s="12"/>
      <c r="E104" s="32"/>
      <c r="F104" s="33"/>
      <c r="G104" s="9"/>
      <c r="H104" s="10"/>
      <c r="I104" s="34">
        <f t="shared" si="1"/>
        <v>0</v>
      </c>
      <c r="J104" s="33"/>
      <c r="K104" s="10"/>
      <c r="L104" s="10"/>
      <c r="M104" s="41"/>
      <c r="N104" s="45"/>
      <c r="O104" s="12"/>
      <c r="P104" s="12"/>
      <c r="Q104" s="12"/>
      <c r="R104" s="12"/>
      <c r="S104" s="12"/>
      <c r="T104" s="12"/>
      <c r="U104" s="66"/>
      <c r="V104" s="40"/>
      <c r="W104" s="10"/>
      <c r="X104" s="41"/>
      <c r="Y104" s="40"/>
      <c r="Z104" s="10"/>
      <c r="AA104" s="10"/>
      <c r="AB104" s="41"/>
      <c r="AC104" s="69"/>
    </row>
    <row r="105" spans="1:29" ht="13.5">
      <c r="A105">
        <v>30</v>
      </c>
      <c r="B105" s="56" t="s">
        <v>140</v>
      </c>
      <c r="C105" s="12"/>
      <c r="D105" s="12"/>
      <c r="E105" s="32"/>
      <c r="F105" s="33"/>
      <c r="G105" s="9"/>
      <c r="H105" s="10"/>
      <c r="I105" s="34">
        <f t="shared" si="1"/>
        <v>0</v>
      </c>
      <c r="J105" s="33"/>
      <c r="K105" s="10"/>
      <c r="L105" s="10"/>
      <c r="M105" s="41"/>
      <c r="N105" s="45"/>
      <c r="O105" s="12"/>
      <c r="P105" s="12"/>
      <c r="Q105" s="12"/>
      <c r="R105" s="12"/>
      <c r="S105" s="12"/>
      <c r="T105" s="12"/>
      <c r="U105" s="66"/>
      <c r="V105" s="40"/>
      <c r="W105" s="10"/>
      <c r="X105" s="41"/>
      <c r="Y105" s="40"/>
      <c r="Z105" s="10"/>
      <c r="AA105" s="10"/>
      <c r="AB105" s="41"/>
      <c r="AC105" s="69"/>
    </row>
    <row r="106" spans="1:29" ht="13.5">
      <c r="A106">
        <v>31</v>
      </c>
      <c r="B106" s="56" t="s">
        <v>141</v>
      </c>
      <c r="C106" s="12"/>
      <c r="D106" s="12"/>
      <c r="E106" s="32"/>
      <c r="F106" s="33"/>
      <c r="G106" s="9"/>
      <c r="H106" s="10"/>
      <c r="I106" s="34">
        <f t="shared" si="1"/>
        <v>0</v>
      </c>
      <c r="J106" s="33"/>
      <c r="K106" s="10"/>
      <c r="L106" s="10"/>
      <c r="M106" s="41"/>
      <c r="N106" s="45"/>
      <c r="O106" s="12"/>
      <c r="P106" s="12"/>
      <c r="Q106" s="12"/>
      <c r="R106" s="12"/>
      <c r="S106" s="12"/>
      <c r="T106" s="12"/>
      <c r="U106" s="66"/>
      <c r="V106" s="40"/>
      <c r="W106" s="10"/>
      <c r="X106" s="41"/>
      <c r="Y106" s="40"/>
      <c r="Z106" s="10"/>
      <c r="AA106" s="10"/>
      <c r="AB106" s="41"/>
      <c r="AC106" s="69"/>
    </row>
    <row r="107" spans="1:29" ht="13.5">
      <c r="A107">
        <v>32</v>
      </c>
      <c r="B107" s="56" t="s">
        <v>142</v>
      </c>
      <c r="C107" s="12"/>
      <c r="D107" s="12"/>
      <c r="E107" s="32"/>
      <c r="F107" s="33"/>
      <c r="G107" s="9"/>
      <c r="H107" s="10"/>
      <c r="I107" s="34">
        <f t="shared" si="1"/>
        <v>0</v>
      </c>
      <c r="J107" s="33"/>
      <c r="K107" s="10"/>
      <c r="L107" s="10"/>
      <c r="M107" s="41"/>
      <c r="N107" s="45"/>
      <c r="O107" s="12"/>
      <c r="P107" s="12"/>
      <c r="Q107" s="12"/>
      <c r="R107" s="12"/>
      <c r="S107" s="12"/>
      <c r="T107" s="12"/>
      <c r="U107" s="66"/>
      <c r="V107" s="40"/>
      <c r="W107" s="10"/>
      <c r="X107" s="41"/>
      <c r="Y107" s="40"/>
      <c r="Z107" s="10"/>
      <c r="AA107" s="10"/>
      <c r="AB107" s="41"/>
      <c r="AC107" s="69"/>
    </row>
    <row r="108" spans="1:29" ht="13.5">
      <c r="A108">
        <v>33</v>
      </c>
      <c r="B108" s="56" t="s">
        <v>143</v>
      </c>
      <c r="C108" s="12"/>
      <c r="D108" s="12"/>
      <c r="E108" s="32"/>
      <c r="F108" s="33"/>
      <c r="G108" s="9"/>
      <c r="H108" s="10"/>
      <c r="I108" s="34">
        <f t="shared" si="1"/>
        <v>0</v>
      </c>
      <c r="J108" s="33"/>
      <c r="K108" s="10"/>
      <c r="L108" s="10"/>
      <c r="M108" s="41"/>
      <c r="N108" s="45"/>
      <c r="O108" s="12"/>
      <c r="P108" s="12"/>
      <c r="Q108" s="12"/>
      <c r="R108" s="12"/>
      <c r="S108" s="12"/>
      <c r="T108" s="12"/>
      <c r="U108" s="66"/>
      <c r="V108" s="40"/>
      <c r="W108" s="10"/>
      <c r="X108" s="41"/>
      <c r="Y108" s="40"/>
      <c r="Z108" s="10"/>
      <c r="AA108" s="10"/>
      <c r="AB108" s="41"/>
      <c r="AC108" s="69"/>
    </row>
    <row r="109" spans="1:29" ht="13.5">
      <c r="A109">
        <v>34</v>
      </c>
      <c r="B109" s="56" t="s">
        <v>144</v>
      </c>
      <c r="C109" s="12"/>
      <c r="D109" s="12"/>
      <c r="E109" s="32"/>
      <c r="F109" s="33"/>
      <c r="G109" s="9"/>
      <c r="H109" s="10"/>
      <c r="I109" s="34">
        <f t="shared" si="1"/>
        <v>0</v>
      </c>
      <c r="J109" s="33"/>
      <c r="K109" s="10"/>
      <c r="L109" s="10"/>
      <c r="M109" s="41"/>
      <c r="N109" s="45"/>
      <c r="O109" s="12"/>
      <c r="P109" s="12"/>
      <c r="Q109" s="12"/>
      <c r="R109" s="12"/>
      <c r="S109" s="12"/>
      <c r="T109" s="12"/>
      <c r="U109" s="66"/>
      <c r="V109" s="40"/>
      <c r="W109" s="10"/>
      <c r="X109" s="41"/>
      <c r="Y109" s="40"/>
      <c r="Z109" s="10"/>
      <c r="AA109" s="10"/>
      <c r="AB109" s="41"/>
      <c r="AC109" s="69"/>
    </row>
    <row r="110" spans="1:29" ht="13.5">
      <c r="A110">
        <v>35</v>
      </c>
      <c r="B110" s="56" t="s">
        <v>145</v>
      </c>
      <c r="C110" s="12"/>
      <c r="D110" s="12"/>
      <c r="E110" s="32"/>
      <c r="F110" s="33"/>
      <c r="G110" s="9"/>
      <c r="H110" s="10"/>
      <c r="I110" s="34">
        <f t="shared" si="1"/>
        <v>0</v>
      </c>
      <c r="J110" s="33"/>
      <c r="K110" s="10"/>
      <c r="L110" s="10"/>
      <c r="M110" s="41"/>
      <c r="N110" s="45"/>
      <c r="O110" s="12"/>
      <c r="P110" s="12"/>
      <c r="Q110" s="12"/>
      <c r="R110" s="12"/>
      <c r="S110" s="12"/>
      <c r="T110" s="12"/>
      <c r="U110" s="66"/>
      <c r="V110" s="40"/>
      <c r="W110" s="10"/>
      <c r="X110" s="41"/>
      <c r="Y110" s="40"/>
      <c r="Z110" s="10"/>
      <c r="AA110" s="10"/>
      <c r="AB110" s="41"/>
      <c r="AC110" s="69"/>
    </row>
    <row r="111" spans="1:29" ht="13.5">
      <c r="A111">
        <v>36</v>
      </c>
      <c r="B111" s="56" t="s">
        <v>146</v>
      </c>
      <c r="C111" s="12"/>
      <c r="D111" s="12"/>
      <c r="E111" s="32"/>
      <c r="F111" s="33"/>
      <c r="G111" s="9"/>
      <c r="H111" s="10"/>
      <c r="I111" s="34">
        <f t="shared" si="1"/>
        <v>0</v>
      </c>
      <c r="J111" s="33"/>
      <c r="K111" s="10"/>
      <c r="L111" s="10"/>
      <c r="M111" s="41"/>
      <c r="N111" s="45"/>
      <c r="O111" s="12"/>
      <c r="P111" s="12"/>
      <c r="Q111" s="12"/>
      <c r="R111" s="12"/>
      <c r="S111" s="12"/>
      <c r="T111" s="12"/>
      <c r="U111" s="66"/>
      <c r="V111" s="40"/>
      <c r="W111" s="10"/>
      <c r="X111" s="41"/>
      <c r="Y111" s="40"/>
      <c r="Z111" s="10"/>
      <c r="AA111" s="10"/>
      <c r="AB111" s="41"/>
      <c r="AC111" s="69"/>
    </row>
    <row r="112" spans="1:29" ht="13.5">
      <c r="A112">
        <v>37</v>
      </c>
      <c r="B112" s="56" t="s">
        <v>147</v>
      </c>
      <c r="C112" s="12"/>
      <c r="D112" s="12"/>
      <c r="E112" s="32"/>
      <c r="F112" s="33"/>
      <c r="G112" s="9"/>
      <c r="H112" s="10"/>
      <c r="I112" s="34">
        <f t="shared" si="1"/>
        <v>0</v>
      </c>
      <c r="J112" s="33"/>
      <c r="K112" s="10"/>
      <c r="L112" s="10"/>
      <c r="M112" s="41"/>
      <c r="N112" s="45"/>
      <c r="O112" s="12"/>
      <c r="P112" s="12"/>
      <c r="Q112" s="12"/>
      <c r="R112" s="12"/>
      <c r="S112" s="12"/>
      <c r="T112" s="12"/>
      <c r="U112" s="66"/>
      <c r="V112" s="40"/>
      <c r="W112" s="10"/>
      <c r="X112" s="41"/>
      <c r="Y112" s="40"/>
      <c r="Z112" s="10"/>
      <c r="AA112" s="10"/>
      <c r="AB112" s="41"/>
      <c r="AC112" s="69"/>
    </row>
    <row r="113" spans="1:29" ht="13.5">
      <c r="A113">
        <v>38</v>
      </c>
      <c r="B113" s="56" t="s">
        <v>148</v>
      </c>
      <c r="C113" s="12"/>
      <c r="D113" s="12"/>
      <c r="E113" s="32"/>
      <c r="F113" s="33"/>
      <c r="G113" s="9"/>
      <c r="H113" s="10"/>
      <c r="I113" s="34">
        <f t="shared" si="1"/>
        <v>0</v>
      </c>
      <c r="J113" s="33"/>
      <c r="K113" s="10"/>
      <c r="L113" s="10"/>
      <c r="M113" s="41"/>
      <c r="N113" s="45"/>
      <c r="O113" s="12"/>
      <c r="P113" s="12"/>
      <c r="Q113" s="12"/>
      <c r="R113" s="12"/>
      <c r="S113" s="12"/>
      <c r="T113" s="12"/>
      <c r="U113" s="66"/>
      <c r="V113" s="40"/>
      <c r="W113" s="10"/>
      <c r="X113" s="41"/>
      <c r="Y113" s="40"/>
      <c r="Z113" s="10"/>
      <c r="AA113" s="10"/>
      <c r="AB113" s="41"/>
      <c r="AC113" s="69"/>
    </row>
    <row r="114" spans="1:29" ht="13.5">
      <c r="A114">
        <v>39</v>
      </c>
      <c r="B114" s="56" t="s">
        <v>149</v>
      </c>
      <c r="C114" s="12"/>
      <c r="D114" s="12"/>
      <c r="E114" s="32"/>
      <c r="F114" s="33"/>
      <c r="G114" s="9"/>
      <c r="H114" s="10"/>
      <c r="I114" s="34">
        <f t="shared" si="1"/>
        <v>0</v>
      </c>
      <c r="J114" s="33"/>
      <c r="K114" s="10"/>
      <c r="L114" s="10"/>
      <c r="M114" s="41"/>
      <c r="N114" s="45"/>
      <c r="O114" s="12"/>
      <c r="P114" s="12"/>
      <c r="Q114" s="12"/>
      <c r="R114" s="12"/>
      <c r="S114" s="12"/>
      <c r="T114" s="12"/>
      <c r="U114" s="66"/>
      <c r="V114" s="40"/>
      <c r="W114" s="10"/>
      <c r="X114" s="41"/>
      <c r="Y114" s="40"/>
      <c r="Z114" s="10"/>
      <c r="AA114" s="10"/>
      <c r="AB114" s="41"/>
      <c r="AC114" s="69"/>
    </row>
    <row r="115" spans="1:29" ht="13.5">
      <c r="A115">
        <v>40</v>
      </c>
      <c r="B115" s="56" t="s">
        <v>151</v>
      </c>
      <c r="C115" s="12"/>
      <c r="D115" s="12"/>
      <c r="E115" s="32"/>
      <c r="F115" s="33"/>
      <c r="G115" s="9"/>
      <c r="H115" s="10"/>
      <c r="I115" s="34">
        <f t="shared" si="1"/>
        <v>0</v>
      </c>
      <c r="J115" s="33"/>
      <c r="K115" s="10"/>
      <c r="L115" s="10"/>
      <c r="M115" s="41"/>
      <c r="N115" s="45"/>
      <c r="O115" s="12"/>
      <c r="P115" s="12"/>
      <c r="Q115" s="12"/>
      <c r="R115" s="12"/>
      <c r="S115" s="12"/>
      <c r="T115" s="12"/>
      <c r="U115" s="66"/>
      <c r="V115" s="40"/>
      <c r="W115" s="10"/>
      <c r="X115" s="41"/>
      <c r="Y115" s="40"/>
      <c r="Z115" s="10"/>
      <c r="AA115" s="10"/>
      <c r="AB115" s="41"/>
      <c r="AC115" s="69"/>
    </row>
    <row r="116" spans="1:29" ht="13.5">
      <c r="A116">
        <v>41</v>
      </c>
      <c r="B116" s="56" t="s">
        <v>152</v>
      </c>
      <c r="C116" s="12"/>
      <c r="D116" s="12"/>
      <c r="E116" s="32"/>
      <c r="F116" s="33"/>
      <c r="G116" s="9"/>
      <c r="H116" s="10"/>
      <c r="I116" s="34">
        <f t="shared" si="1"/>
        <v>0</v>
      </c>
      <c r="J116" s="33"/>
      <c r="K116" s="10"/>
      <c r="L116" s="10"/>
      <c r="M116" s="41"/>
      <c r="N116" s="45"/>
      <c r="O116" s="12"/>
      <c r="P116" s="12"/>
      <c r="Q116" s="12"/>
      <c r="R116" s="12"/>
      <c r="S116" s="12"/>
      <c r="T116" s="12"/>
      <c r="U116" s="66"/>
      <c r="V116" s="40"/>
      <c r="W116" s="10"/>
      <c r="X116" s="41"/>
      <c r="Y116" s="40"/>
      <c r="Z116" s="10"/>
      <c r="AA116" s="10"/>
      <c r="AB116" s="41"/>
      <c r="AC116" s="69"/>
    </row>
    <row r="117" spans="1:29" ht="13.5">
      <c r="A117">
        <v>42</v>
      </c>
      <c r="B117" s="57" t="s">
        <v>153</v>
      </c>
      <c r="C117" s="28"/>
      <c r="D117" s="28"/>
      <c r="E117" s="72"/>
      <c r="F117" s="73"/>
      <c r="G117" s="74"/>
      <c r="H117" s="75"/>
      <c r="I117" s="76">
        <f t="shared" si="1"/>
        <v>0</v>
      </c>
      <c r="J117" s="73"/>
      <c r="K117" s="75"/>
      <c r="L117" s="75"/>
      <c r="M117" s="77"/>
      <c r="N117" s="78"/>
      <c r="O117" s="28"/>
      <c r="P117" s="28"/>
      <c r="Q117" s="28"/>
      <c r="R117" s="28"/>
      <c r="S117" s="28"/>
      <c r="T117" s="28"/>
      <c r="U117" s="95"/>
      <c r="V117" s="79"/>
      <c r="W117" s="75"/>
      <c r="X117" s="77"/>
      <c r="Y117" s="79"/>
      <c r="Z117" s="75"/>
      <c r="AA117" s="75"/>
      <c r="AB117" s="77"/>
      <c r="AC117" s="96"/>
    </row>
    <row r="118" spans="1:29" ht="13.5">
      <c r="A118">
        <v>43</v>
      </c>
      <c r="B118" s="12" t="s">
        <v>165</v>
      </c>
      <c r="C118" s="12"/>
      <c r="D118" s="12"/>
      <c r="E118" s="12"/>
      <c r="F118" s="9"/>
      <c r="G118" s="9"/>
      <c r="H118" s="10"/>
      <c r="I118" s="82"/>
      <c r="J118" s="9"/>
      <c r="K118" s="10"/>
      <c r="L118" s="10"/>
      <c r="M118" s="10"/>
      <c r="N118" s="2"/>
      <c r="O118" s="12"/>
      <c r="P118" s="12"/>
      <c r="Q118" s="12"/>
      <c r="R118" s="12"/>
      <c r="S118" s="12"/>
      <c r="T118" s="12"/>
      <c r="U118" s="12"/>
      <c r="V118" s="10"/>
      <c r="W118" s="10"/>
      <c r="X118" s="10"/>
      <c r="Y118" s="10"/>
      <c r="Z118" s="10"/>
      <c r="AA118" s="10"/>
      <c r="AB118" s="10"/>
      <c r="AC118" s="2"/>
    </row>
  </sheetData>
  <sheetProtection/>
  <mergeCells count="8">
    <mergeCell ref="Y3:AB3"/>
    <mergeCell ref="F2:M2"/>
    <mergeCell ref="J3:M3"/>
    <mergeCell ref="N3:U3"/>
    <mergeCell ref="F3:I3"/>
    <mergeCell ref="N2:V2"/>
    <mergeCell ref="V3:X3"/>
    <mergeCell ref="Y2:AB2"/>
  </mergeCells>
  <hyperlinks>
    <hyperlink ref="U5" r:id="rId1" display="http://www.city.nagoya.jp/jigyou/category/43-14-0-0-0-0-0-0-0-0.html"/>
  </hyperlinks>
  <printOptions/>
  <pageMargins left="0.53" right="0.25" top="0.58" bottom="0.56" header="0.512" footer="0.512"/>
  <pageSetup horizontalDpi="600" verticalDpi="600" orientation="landscape" paperSize="9" scale="90" r:id="rId2"/>
</worksheet>
</file>

<file path=xl/worksheets/sheet10.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H12" sqref="H12"/>
    </sheetView>
  </sheetViews>
  <sheetFormatPr defaultColWidth="9.00390625" defaultRowHeight="13.5"/>
  <cols>
    <col min="1" max="1" width="9.125" style="0" bestFit="1" customWidth="1"/>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9" max="9" width="9.125" style="0" bestFit="1" customWidth="1"/>
    <col min="10" max="10" width="9.25390625" style="1" bestFit="1" customWidth="1"/>
    <col min="11" max="11" width="11.625" style="1" bestFit="1" customWidth="1"/>
  </cols>
  <sheetData>
    <row r="1" spans="1:8" ht="13.5">
      <c r="A1" t="s">
        <v>8</v>
      </c>
      <c r="B1" s="142" t="s">
        <v>2241</v>
      </c>
      <c r="H1" t="s">
        <v>26</v>
      </c>
    </row>
    <row r="2" spans="1:11" ht="54">
      <c r="A2" s="143" t="s">
        <v>2252</v>
      </c>
      <c r="B2" t="s">
        <v>331</v>
      </c>
      <c r="C2" t="s">
        <v>0</v>
      </c>
      <c r="D2" t="s">
        <v>1</v>
      </c>
      <c r="E2" t="s">
        <v>2</v>
      </c>
      <c r="F2" s="17" t="s">
        <v>31</v>
      </c>
      <c r="G2" t="s">
        <v>332</v>
      </c>
      <c r="H2" s="1" t="s">
        <v>333</v>
      </c>
      <c r="I2" s="1" t="s">
        <v>30</v>
      </c>
      <c r="J2" s="1" t="s">
        <v>28</v>
      </c>
      <c r="K2" s="1" t="s">
        <v>29</v>
      </c>
    </row>
    <row r="3" spans="1:11" ht="27">
      <c r="A3">
        <v>1</v>
      </c>
      <c r="B3" s="12" t="s">
        <v>2242</v>
      </c>
      <c r="C3" s="2" t="s">
        <v>2243</v>
      </c>
      <c r="D3" s="12" t="s">
        <v>1790</v>
      </c>
      <c r="E3" s="144" t="s">
        <v>317</v>
      </c>
      <c r="F3" s="145">
        <v>2</v>
      </c>
      <c r="G3" s="146">
        <v>207848</v>
      </c>
      <c r="H3" s="147"/>
      <c r="I3" s="6" t="e">
        <f>G3/H3</f>
        <v>#DIV/0!</v>
      </c>
      <c r="J3" s="10">
        <v>3900</v>
      </c>
      <c r="K3" s="10">
        <v>11600000</v>
      </c>
    </row>
    <row r="4" spans="1:11" ht="40.5">
      <c r="A4">
        <v>2</v>
      </c>
      <c r="B4" s="12" t="s">
        <v>2244</v>
      </c>
      <c r="C4" s="2" t="s">
        <v>2243</v>
      </c>
      <c r="D4" s="12" t="s">
        <v>2245</v>
      </c>
      <c r="E4" s="144" t="s">
        <v>317</v>
      </c>
      <c r="F4" s="145">
        <v>5</v>
      </c>
      <c r="G4" s="148">
        <v>128455</v>
      </c>
      <c r="H4" s="147"/>
      <c r="I4" s="6" t="e">
        <f aca="true" t="shared" si="0" ref="I4:I10">G4/H4</f>
        <v>#DIV/0!</v>
      </c>
      <c r="J4" s="10">
        <v>2897</v>
      </c>
      <c r="K4" s="10">
        <v>6259669</v>
      </c>
    </row>
    <row r="5" spans="1:11" ht="40.5">
      <c r="A5">
        <v>3</v>
      </c>
      <c r="B5" s="12" t="s">
        <v>2246</v>
      </c>
      <c r="C5" s="2" t="s">
        <v>2247</v>
      </c>
      <c r="D5" s="12" t="s">
        <v>522</v>
      </c>
      <c r="E5" s="144" t="s">
        <v>317</v>
      </c>
      <c r="F5" s="145">
        <v>2</v>
      </c>
      <c r="G5" s="146">
        <v>256354</v>
      </c>
      <c r="H5" s="147"/>
      <c r="I5" s="6" t="e">
        <f t="shared" si="0"/>
        <v>#DIV/0!</v>
      </c>
      <c r="J5" s="10">
        <v>6216</v>
      </c>
      <c r="K5" s="10">
        <v>11874700</v>
      </c>
    </row>
    <row r="6" spans="1:11" ht="40.5">
      <c r="A6">
        <v>4</v>
      </c>
      <c r="B6" s="12" t="s">
        <v>2248</v>
      </c>
      <c r="C6" s="2" t="s">
        <v>2247</v>
      </c>
      <c r="D6" s="12" t="s">
        <v>522</v>
      </c>
      <c r="E6" s="144" t="s">
        <v>317</v>
      </c>
      <c r="F6" s="145">
        <v>2</v>
      </c>
      <c r="G6" s="148">
        <v>264118</v>
      </c>
      <c r="H6" s="147"/>
      <c r="I6" s="6" t="e">
        <f t="shared" si="0"/>
        <v>#DIV/0!</v>
      </c>
      <c r="J6" s="10">
        <v>6198</v>
      </c>
      <c r="K6" s="10">
        <v>12412900</v>
      </c>
    </row>
    <row r="7" spans="1:11" ht="40.5">
      <c r="A7">
        <v>5</v>
      </c>
      <c r="B7" s="12" t="s">
        <v>2249</v>
      </c>
      <c r="C7" s="2" t="s">
        <v>2247</v>
      </c>
      <c r="D7" s="12" t="s">
        <v>522</v>
      </c>
      <c r="E7" s="144" t="s">
        <v>317</v>
      </c>
      <c r="F7" s="145">
        <v>2</v>
      </c>
      <c r="G7" s="146">
        <v>224336</v>
      </c>
      <c r="H7" s="147"/>
      <c r="I7" s="6" t="e">
        <f t="shared" si="0"/>
        <v>#DIV/0!</v>
      </c>
      <c r="J7" s="10">
        <v>5396</v>
      </c>
      <c r="K7" s="10">
        <v>10428500</v>
      </c>
    </row>
    <row r="8" spans="1:11" s="14" customFormat="1" ht="40.5">
      <c r="A8" s="14">
        <v>6</v>
      </c>
      <c r="B8" s="12" t="s">
        <v>2250</v>
      </c>
      <c r="C8" s="2" t="s">
        <v>2247</v>
      </c>
      <c r="D8" s="12" t="s">
        <v>522</v>
      </c>
      <c r="E8" s="144" t="s">
        <v>317</v>
      </c>
      <c r="F8" s="145">
        <v>2</v>
      </c>
      <c r="G8" s="148">
        <v>145632</v>
      </c>
      <c r="H8" s="150"/>
      <c r="I8" s="151" t="e">
        <f t="shared" si="0"/>
        <v>#DIV/0!</v>
      </c>
      <c r="J8" s="10">
        <v>3340</v>
      </c>
      <c r="K8" s="10">
        <v>6910100</v>
      </c>
    </row>
    <row r="9" spans="1:11" s="14" customFormat="1" ht="40.5">
      <c r="A9" s="14">
        <v>7</v>
      </c>
      <c r="B9" s="12" t="s">
        <v>2251</v>
      </c>
      <c r="C9" s="2" t="s">
        <v>2247</v>
      </c>
      <c r="D9" s="12" t="s">
        <v>502</v>
      </c>
      <c r="E9" s="144" t="s">
        <v>317</v>
      </c>
      <c r="F9" s="145">
        <v>5</v>
      </c>
      <c r="G9" s="148">
        <v>111600</v>
      </c>
      <c r="H9" s="153"/>
      <c r="I9" s="151" t="e">
        <f t="shared" si="0"/>
        <v>#DIV/0!</v>
      </c>
      <c r="J9" s="10">
        <v>3705</v>
      </c>
      <c r="K9" s="10">
        <v>5017000</v>
      </c>
    </row>
    <row r="10" spans="2:9" ht="13.5">
      <c r="B10" s="11" t="s">
        <v>3</v>
      </c>
      <c r="G10" s="4">
        <f>SUM(G3:G9)</f>
        <v>1338343</v>
      </c>
      <c r="H10" s="4">
        <f>SUM(H3:H9)</f>
        <v>0</v>
      </c>
      <c r="I10" s="5" t="e">
        <f t="shared" si="0"/>
        <v>#DIV/0!</v>
      </c>
    </row>
    <row r="11" spans="2:9" ht="27">
      <c r="B11" s="17"/>
      <c r="F11" s="724" t="s">
        <v>2218</v>
      </c>
      <c r="G11" s="4">
        <f>G10</f>
        <v>1338343</v>
      </c>
      <c r="H11" s="4">
        <v>0</v>
      </c>
      <c r="I11" s="5"/>
    </row>
    <row r="12" spans="2:9" ht="27">
      <c r="B12" s="17"/>
      <c r="F12" s="726" t="s">
        <v>2226</v>
      </c>
      <c r="G12" s="4">
        <v>0</v>
      </c>
      <c r="H12" s="4">
        <v>0</v>
      </c>
      <c r="I12" s="5"/>
    </row>
  </sheetData>
  <sheetProtection/>
  <printOptions/>
  <pageMargins left="0.787" right="0.787" top="0.59" bottom="0.55" header="0.512" footer="0.512"/>
  <pageSetup fitToHeight="1" fitToWidth="1" horizontalDpi="600" verticalDpi="600" orientation="landscape" paperSize="9" scale="92" r:id="rId1"/>
</worksheet>
</file>

<file path=xl/worksheets/sheet11.xml><?xml version="1.0" encoding="utf-8"?>
<worksheet xmlns="http://schemas.openxmlformats.org/spreadsheetml/2006/main" xmlns:r="http://schemas.openxmlformats.org/officeDocument/2006/relationships">
  <dimension ref="A1:N152"/>
  <sheetViews>
    <sheetView zoomScalePageLayoutView="0" workbookViewId="0" topLeftCell="A127">
      <selection activeCell="H152" sqref="H152"/>
    </sheetView>
  </sheetViews>
  <sheetFormatPr defaultColWidth="9.00390625" defaultRowHeight="13.5"/>
  <cols>
    <col min="2" max="2" width="23.87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0.25390625" style="1" bestFit="1" customWidth="1"/>
    <col min="13" max="13" width="9.25390625" style="0" bestFit="1" customWidth="1"/>
    <col min="14" max="14" width="10.25390625" style="0" bestFit="1" customWidth="1"/>
  </cols>
  <sheetData>
    <row r="1" spans="1:8" ht="13.5">
      <c r="A1" t="s">
        <v>8</v>
      </c>
      <c r="B1" s="142" t="s">
        <v>500</v>
      </c>
      <c r="H1" t="s">
        <v>26</v>
      </c>
    </row>
    <row r="2" spans="1:11" ht="54">
      <c r="A2" s="143" t="s">
        <v>2252</v>
      </c>
      <c r="B2" t="s">
        <v>331</v>
      </c>
      <c r="C2" t="s">
        <v>0</v>
      </c>
      <c r="D2" t="s">
        <v>1</v>
      </c>
      <c r="E2" t="s">
        <v>2</v>
      </c>
      <c r="F2" s="17" t="s">
        <v>31</v>
      </c>
      <c r="G2" t="s">
        <v>332</v>
      </c>
      <c r="H2" s="1" t="s">
        <v>333</v>
      </c>
      <c r="I2" s="1" t="s">
        <v>30</v>
      </c>
      <c r="J2" s="1" t="s">
        <v>28</v>
      </c>
      <c r="K2" s="1" t="s">
        <v>29</v>
      </c>
    </row>
    <row r="3" spans="1:11" ht="13.5">
      <c r="A3">
        <v>1</v>
      </c>
      <c r="B3" s="2" t="s">
        <v>334</v>
      </c>
      <c r="C3" s="2" t="s">
        <v>335</v>
      </c>
      <c r="D3" s="2" t="s">
        <v>336</v>
      </c>
      <c r="E3" s="144" t="s">
        <v>317</v>
      </c>
      <c r="F3" s="145">
        <v>4</v>
      </c>
      <c r="G3" s="146">
        <v>148097</v>
      </c>
      <c r="H3" s="147"/>
      <c r="I3" s="6" t="e">
        <f>G3/H3</f>
        <v>#DIV/0!</v>
      </c>
      <c r="J3" s="12">
        <v>2800</v>
      </c>
      <c r="K3" s="12">
        <v>8421000</v>
      </c>
    </row>
    <row r="4" spans="1:11" ht="13.5">
      <c r="A4">
        <v>2</v>
      </c>
      <c r="B4" s="2" t="s">
        <v>337</v>
      </c>
      <c r="C4" s="2" t="s">
        <v>335</v>
      </c>
      <c r="D4" s="2" t="s">
        <v>338</v>
      </c>
      <c r="E4" s="144" t="s">
        <v>317</v>
      </c>
      <c r="F4" s="145">
        <v>2</v>
      </c>
      <c r="G4" s="148">
        <v>24631</v>
      </c>
      <c r="H4" s="147"/>
      <c r="I4" s="6" t="e">
        <f aca="true" t="shared" si="0" ref="I4:I67">G4/H4</f>
        <v>#DIV/0!</v>
      </c>
      <c r="J4" s="12">
        <v>374</v>
      </c>
      <c r="K4" s="12">
        <v>1244000</v>
      </c>
    </row>
    <row r="5" spans="1:11" ht="13.5">
      <c r="A5">
        <v>3</v>
      </c>
      <c r="B5" s="2" t="s">
        <v>339</v>
      </c>
      <c r="C5" s="2" t="s">
        <v>335</v>
      </c>
      <c r="D5" s="2" t="s">
        <v>340</v>
      </c>
      <c r="E5" s="144" t="s">
        <v>317</v>
      </c>
      <c r="F5" s="145">
        <v>4</v>
      </c>
      <c r="G5" s="146">
        <v>14499</v>
      </c>
      <c r="H5" s="147"/>
      <c r="I5" s="6" t="e">
        <f t="shared" si="0"/>
        <v>#DIV/0!</v>
      </c>
      <c r="J5" s="12">
        <v>418</v>
      </c>
      <c r="K5" s="12">
        <v>642000</v>
      </c>
    </row>
    <row r="6" spans="1:11" ht="13.5">
      <c r="A6">
        <v>4</v>
      </c>
      <c r="B6" s="2" t="s">
        <v>341</v>
      </c>
      <c r="C6" s="2" t="s">
        <v>335</v>
      </c>
      <c r="D6" s="2" t="s">
        <v>342</v>
      </c>
      <c r="E6" s="144" t="s">
        <v>317</v>
      </c>
      <c r="F6" s="145">
        <v>1</v>
      </c>
      <c r="G6" s="148">
        <v>11006</v>
      </c>
      <c r="H6" s="147"/>
      <c r="I6" s="6" t="e">
        <f t="shared" si="0"/>
        <v>#DIV/0!</v>
      </c>
      <c r="J6" s="12">
        <v>237</v>
      </c>
      <c r="K6" s="12">
        <v>437000</v>
      </c>
    </row>
    <row r="7" spans="1:11" ht="13.5">
      <c r="A7">
        <v>5</v>
      </c>
      <c r="B7" s="2" t="s">
        <v>343</v>
      </c>
      <c r="C7" s="2" t="s">
        <v>335</v>
      </c>
      <c r="D7" s="2" t="s">
        <v>344</v>
      </c>
      <c r="E7" s="144" t="s">
        <v>317</v>
      </c>
      <c r="F7" s="145">
        <v>2</v>
      </c>
      <c r="G7" s="148">
        <v>11325</v>
      </c>
      <c r="H7" s="147"/>
      <c r="I7" s="6" t="e">
        <f t="shared" si="0"/>
        <v>#DIV/0!</v>
      </c>
      <c r="J7" s="12">
        <v>262</v>
      </c>
      <c r="K7" s="12">
        <v>500000</v>
      </c>
    </row>
    <row r="8" spans="1:12" s="14" customFormat="1" ht="13.5">
      <c r="A8" s="14">
        <v>6</v>
      </c>
      <c r="B8" s="145" t="s">
        <v>345</v>
      </c>
      <c r="C8" s="145" t="s">
        <v>335</v>
      </c>
      <c r="D8" s="2" t="s">
        <v>344</v>
      </c>
      <c r="E8" s="144" t="s">
        <v>317</v>
      </c>
      <c r="F8" s="145">
        <v>2</v>
      </c>
      <c r="G8" s="149">
        <v>6800</v>
      </c>
      <c r="H8" s="150"/>
      <c r="I8" s="151" t="e">
        <f t="shared" si="0"/>
        <v>#DIV/0!</v>
      </c>
      <c r="J8" s="152">
        <v>146</v>
      </c>
      <c r="K8" s="152">
        <v>324000</v>
      </c>
      <c r="L8"/>
    </row>
    <row r="9" spans="1:11" ht="13.5">
      <c r="A9">
        <v>7</v>
      </c>
      <c r="B9" s="2" t="s">
        <v>346</v>
      </c>
      <c r="C9" s="2" t="s">
        <v>335</v>
      </c>
      <c r="D9" s="2" t="s">
        <v>342</v>
      </c>
      <c r="E9" s="144" t="s">
        <v>317</v>
      </c>
      <c r="F9" s="145">
        <v>1</v>
      </c>
      <c r="G9" s="148">
        <v>8637</v>
      </c>
      <c r="H9" s="147"/>
      <c r="I9" s="151" t="e">
        <f>G9/H9</f>
        <v>#DIV/0!</v>
      </c>
      <c r="J9" s="12">
        <v>147</v>
      </c>
      <c r="K9" s="12">
        <v>392000</v>
      </c>
    </row>
    <row r="10" spans="1:12" s="14" customFormat="1" ht="13.5">
      <c r="A10" s="14">
        <v>8</v>
      </c>
      <c r="B10" s="145" t="s">
        <v>347</v>
      </c>
      <c r="C10" s="11" t="s">
        <v>348</v>
      </c>
      <c r="D10" s="145" t="s">
        <v>342</v>
      </c>
      <c r="E10" s="144" t="s">
        <v>317</v>
      </c>
      <c r="F10" s="145">
        <v>1</v>
      </c>
      <c r="G10" s="149">
        <v>6158</v>
      </c>
      <c r="H10" s="153"/>
      <c r="I10" s="151" t="e">
        <f t="shared" si="0"/>
        <v>#DIV/0!</v>
      </c>
      <c r="J10" s="152">
        <v>152</v>
      </c>
      <c r="K10" s="152">
        <v>277000</v>
      </c>
      <c r="L10"/>
    </row>
    <row r="11" spans="1:11" ht="13.5">
      <c r="A11">
        <v>9</v>
      </c>
      <c r="B11" s="2" t="s">
        <v>349</v>
      </c>
      <c r="C11" s="2" t="s">
        <v>350</v>
      </c>
      <c r="D11" s="2" t="s">
        <v>344</v>
      </c>
      <c r="E11" s="144" t="s">
        <v>317</v>
      </c>
      <c r="F11" s="145">
        <v>2</v>
      </c>
      <c r="G11" s="148">
        <v>4533</v>
      </c>
      <c r="H11" s="147"/>
      <c r="I11" s="6" t="e">
        <f t="shared" si="0"/>
        <v>#DIV/0!</v>
      </c>
      <c r="J11" s="152">
        <v>124</v>
      </c>
      <c r="K11" s="152">
        <v>197000</v>
      </c>
    </row>
    <row r="12" spans="1:11" ht="13.5">
      <c r="A12">
        <v>10</v>
      </c>
      <c r="B12" s="2" t="s">
        <v>351</v>
      </c>
      <c r="C12" s="2" t="s">
        <v>350</v>
      </c>
      <c r="D12" s="2" t="s">
        <v>342</v>
      </c>
      <c r="E12" s="144" t="s">
        <v>317</v>
      </c>
      <c r="F12" s="145">
        <v>2</v>
      </c>
      <c r="G12" s="148">
        <v>3994</v>
      </c>
      <c r="H12" s="147"/>
      <c r="I12" s="151" t="e">
        <f t="shared" si="0"/>
        <v>#DIV/0!</v>
      </c>
      <c r="J12" s="152">
        <v>131</v>
      </c>
      <c r="K12" s="152">
        <v>174000</v>
      </c>
    </row>
    <row r="13" spans="1:11" ht="13.5">
      <c r="A13">
        <v>11</v>
      </c>
      <c r="B13" s="2" t="s">
        <v>352</v>
      </c>
      <c r="C13" s="2" t="s">
        <v>353</v>
      </c>
      <c r="D13" s="2" t="s">
        <v>342</v>
      </c>
      <c r="E13" s="144" t="s">
        <v>317</v>
      </c>
      <c r="F13" s="145">
        <v>1</v>
      </c>
      <c r="G13" s="148">
        <v>9663</v>
      </c>
      <c r="H13" s="147"/>
      <c r="I13" s="151" t="e">
        <f t="shared" si="0"/>
        <v>#DIV/0!</v>
      </c>
      <c r="J13" s="12">
        <v>151</v>
      </c>
      <c r="K13" s="12">
        <v>457000</v>
      </c>
    </row>
    <row r="14" spans="1:11" ht="13.5">
      <c r="A14">
        <v>12</v>
      </c>
      <c r="B14" s="2" t="s">
        <v>354</v>
      </c>
      <c r="C14" s="2" t="s">
        <v>355</v>
      </c>
      <c r="D14" s="2" t="s">
        <v>342</v>
      </c>
      <c r="E14" s="144" t="s">
        <v>317</v>
      </c>
      <c r="F14" s="145">
        <v>1</v>
      </c>
      <c r="G14" s="148">
        <v>2823</v>
      </c>
      <c r="H14" s="147"/>
      <c r="I14" s="6" t="e">
        <f t="shared" si="0"/>
        <v>#DIV/0!</v>
      </c>
      <c r="J14" s="12">
        <v>103</v>
      </c>
      <c r="K14" s="12">
        <v>92000</v>
      </c>
    </row>
    <row r="15" spans="1:11" ht="13.5">
      <c r="A15">
        <v>13</v>
      </c>
      <c r="B15" s="2" t="s">
        <v>356</v>
      </c>
      <c r="C15" s="2" t="s">
        <v>355</v>
      </c>
      <c r="D15" s="2" t="s">
        <v>342</v>
      </c>
      <c r="E15" s="144" t="s">
        <v>317</v>
      </c>
      <c r="F15" s="145">
        <v>1</v>
      </c>
      <c r="G15" s="148">
        <v>15017</v>
      </c>
      <c r="H15" s="147"/>
      <c r="I15" s="151" t="e">
        <f t="shared" si="0"/>
        <v>#DIV/0!</v>
      </c>
      <c r="J15" s="12">
        <v>358</v>
      </c>
      <c r="K15" s="12">
        <v>693000</v>
      </c>
    </row>
    <row r="16" spans="1:11" ht="13.5">
      <c r="A16" s="14">
        <v>14</v>
      </c>
      <c r="B16" s="2" t="s">
        <v>357</v>
      </c>
      <c r="C16" s="2" t="s">
        <v>355</v>
      </c>
      <c r="D16" s="2" t="s">
        <v>342</v>
      </c>
      <c r="E16" s="144" t="s">
        <v>317</v>
      </c>
      <c r="F16" s="145">
        <v>2</v>
      </c>
      <c r="G16" s="148">
        <v>77764</v>
      </c>
      <c r="H16" s="147"/>
      <c r="I16" s="6" t="e">
        <f t="shared" si="0"/>
        <v>#DIV/0!</v>
      </c>
      <c r="J16" s="152">
        <v>1160</v>
      </c>
      <c r="K16" s="152">
        <v>4130900</v>
      </c>
    </row>
    <row r="17" spans="1:11" ht="13.5">
      <c r="A17" s="14">
        <v>15</v>
      </c>
      <c r="B17" s="2" t="s">
        <v>358</v>
      </c>
      <c r="C17" s="2" t="s">
        <v>359</v>
      </c>
      <c r="D17" s="2" t="s">
        <v>342</v>
      </c>
      <c r="E17" s="144" t="s">
        <v>317</v>
      </c>
      <c r="F17" s="145">
        <v>2</v>
      </c>
      <c r="G17" s="148">
        <v>63382</v>
      </c>
      <c r="H17" s="147"/>
      <c r="I17" s="151" t="e">
        <f t="shared" si="0"/>
        <v>#DIV/0!</v>
      </c>
      <c r="J17" s="152">
        <v>1700</v>
      </c>
      <c r="K17" s="152">
        <v>3158000</v>
      </c>
    </row>
    <row r="18" spans="1:11" ht="13.5">
      <c r="A18">
        <v>16</v>
      </c>
      <c r="B18" s="2" t="s">
        <v>360</v>
      </c>
      <c r="C18" s="2" t="s">
        <v>359</v>
      </c>
      <c r="D18" s="2" t="s">
        <v>342</v>
      </c>
      <c r="E18" s="144" t="s">
        <v>317</v>
      </c>
      <c r="F18" s="145">
        <v>2</v>
      </c>
      <c r="G18" s="148">
        <v>33723</v>
      </c>
      <c r="H18" s="147"/>
      <c r="I18" s="151" t="e">
        <f t="shared" si="0"/>
        <v>#DIV/0!</v>
      </c>
      <c r="J18" s="152">
        <v>1070</v>
      </c>
      <c r="K18" s="152">
        <v>1603000</v>
      </c>
    </row>
    <row r="19" spans="1:11" ht="13.5">
      <c r="A19" s="14">
        <v>17</v>
      </c>
      <c r="B19" s="2" t="s">
        <v>361</v>
      </c>
      <c r="C19" s="2" t="s">
        <v>359</v>
      </c>
      <c r="D19" s="2" t="s">
        <v>342</v>
      </c>
      <c r="E19" s="144" t="s">
        <v>317</v>
      </c>
      <c r="F19" s="145">
        <v>2</v>
      </c>
      <c r="G19" s="148">
        <v>72823</v>
      </c>
      <c r="H19" s="147"/>
      <c r="I19" s="151" t="e">
        <f t="shared" si="0"/>
        <v>#DIV/0!</v>
      </c>
      <c r="J19" s="152">
        <v>1250</v>
      </c>
      <c r="K19" s="152">
        <v>3727000</v>
      </c>
    </row>
    <row r="20" spans="1:11" ht="13.5">
      <c r="A20" s="14">
        <v>18</v>
      </c>
      <c r="B20" s="2" t="s">
        <v>362</v>
      </c>
      <c r="C20" s="2" t="s">
        <v>359</v>
      </c>
      <c r="D20" s="2" t="s">
        <v>342</v>
      </c>
      <c r="E20" s="144" t="s">
        <v>317</v>
      </c>
      <c r="F20" s="145">
        <v>2</v>
      </c>
      <c r="G20" s="148">
        <v>36752</v>
      </c>
      <c r="H20" s="147"/>
      <c r="I20" s="6" t="e">
        <f t="shared" si="0"/>
        <v>#DIV/0!</v>
      </c>
      <c r="J20" s="152">
        <v>850</v>
      </c>
      <c r="K20" s="152">
        <v>1854000</v>
      </c>
    </row>
    <row r="21" spans="1:11" ht="13.5">
      <c r="A21">
        <v>19</v>
      </c>
      <c r="B21" s="2" t="s">
        <v>363</v>
      </c>
      <c r="C21" s="2" t="s">
        <v>359</v>
      </c>
      <c r="D21" s="2" t="s">
        <v>342</v>
      </c>
      <c r="E21" s="144" t="s">
        <v>317</v>
      </c>
      <c r="F21" s="145">
        <v>2</v>
      </c>
      <c r="G21" s="154">
        <v>25194</v>
      </c>
      <c r="H21" s="155"/>
      <c r="I21" s="156" t="e">
        <f t="shared" si="0"/>
        <v>#DIV/0!</v>
      </c>
      <c r="J21" s="157">
        <v>640</v>
      </c>
      <c r="K21" s="157">
        <v>1261000</v>
      </c>
    </row>
    <row r="22" spans="1:14" ht="13.5">
      <c r="A22">
        <v>20</v>
      </c>
      <c r="B22" s="2" t="s">
        <v>364</v>
      </c>
      <c r="C22" s="2" t="s">
        <v>365</v>
      </c>
      <c r="D22" s="2" t="s">
        <v>344</v>
      </c>
      <c r="E22" s="144" t="s">
        <v>317</v>
      </c>
      <c r="F22" s="145">
        <v>2</v>
      </c>
      <c r="G22" s="146">
        <v>7851</v>
      </c>
      <c r="H22" s="147"/>
      <c r="I22" s="6" t="e">
        <f t="shared" si="0"/>
        <v>#DIV/0!</v>
      </c>
      <c r="J22" s="12">
        <v>215</v>
      </c>
      <c r="K22" s="10">
        <v>344000</v>
      </c>
      <c r="M22" s="7"/>
      <c r="N22" s="7"/>
    </row>
    <row r="23" spans="1:14" ht="13.5">
      <c r="A23">
        <v>21</v>
      </c>
      <c r="B23" s="2" t="s">
        <v>366</v>
      </c>
      <c r="C23" s="2" t="s">
        <v>365</v>
      </c>
      <c r="D23" s="2" t="s">
        <v>344</v>
      </c>
      <c r="E23" s="144" t="s">
        <v>317</v>
      </c>
      <c r="F23" s="145">
        <v>1</v>
      </c>
      <c r="G23" s="148">
        <v>7123</v>
      </c>
      <c r="H23" s="147"/>
      <c r="I23" s="6" t="e">
        <f t="shared" si="0"/>
        <v>#DIV/0!</v>
      </c>
      <c r="J23" s="12">
        <v>256</v>
      </c>
      <c r="K23" s="10">
        <v>284000</v>
      </c>
      <c r="M23" s="7"/>
      <c r="N23" s="7"/>
    </row>
    <row r="24" spans="1:14" ht="13.5">
      <c r="A24">
        <v>22</v>
      </c>
      <c r="B24" s="2" t="s">
        <v>367</v>
      </c>
      <c r="C24" s="2" t="s">
        <v>365</v>
      </c>
      <c r="D24" s="2" t="s">
        <v>344</v>
      </c>
      <c r="E24" s="144" t="s">
        <v>317</v>
      </c>
      <c r="F24" s="145">
        <v>1</v>
      </c>
      <c r="G24" s="146">
        <v>6181</v>
      </c>
      <c r="H24" s="147"/>
      <c r="I24" s="6" t="e">
        <f t="shared" si="0"/>
        <v>#DIV/0!</v>
      </c>
      <c r="J24" s="12">
        <v>140</v>
      </c>
      <c r="K24" s="10">
        <v>274000</v>
      </c>
      <c r="M24" s="7"/>
      <c r="N24" s="7"/>
    </row>
    <row r="25" spans="1:14" ht="13.5">
      <c r="A25">
        <v>23</v>
      </c>
      <c r="B25" s="2" t="s">
        <v>368</v>
      </c>
      <c r="C25" s="2" t="s">
        <v>365</v>
      </c>
      <c r="D25" s="2" t="s">
        <v>344</v>
      </c>
      <c r="E25" s="144" t="s">
        <v>317</v>
      </c>
      <c r="F25" s="145">
        <v>1</v>
      </c>
      <c r="G25" s="148">
        <v>11309</v>
      </c>
      <c r="H25" s="147"/>
      <c r="I25" s="6" t="e">
        <f t="shared" si="0"/>
        <v>#DIV/0!</v>
      </c>
      <c r="J25" s="12">
        <v>293</v>
      </c>
      <c r="K25" s="10">
        <v>510000</v>
      </c>
      <c r="M25" s="7"/>
      <c r="N25" s="7"/>
    </row>
    <row r="26" spans="1:14" s="14" customFormat="1" ht="13.5">
      <c r="A26">
        <v>24</v>
      </c>
      <c r="B26" s="145" t="s">
        <v>369</v>
      </c>
      <c r="C26" s="2" t="s">
        <v>365</v>
      </c>
      <c r="D26" s="2" t="s">
        <v>344</v>
      </c>
      <c r="E26" s="144" t="s">
        <v>317</v>
      </c>
      <c r="F26" s="145">
        <v>1</v>
      </c>
      <c r="G26" s="149">
        <v>501</v>
      </c>
      <c r="H26" s="153"/>
      <c r="I26" s="151" t="e">
        <f t="shared" si="0"/>
        <v>#DIV/0!</v>
      </c>
      <c r="J26" s="152">
        <v>173</v>
      </c>
      <c r="K26" s="158">
        <v>198500</v>
      </c>
      <c r="M26" s="7"/>
      <c r="N26" s="159"/>
    </row>
    <row r="27" spans="1:14" ht="13.5">
      <c r="A27" s="14">
        <v>25</v>
      </c>
      <c r="B27" s="2" t="s">
        <v>370</v>
      </c>
      <c r="C27" s="2" t="s">
        <v>365</v>
      </c>
      <c r="D27" s="2" t="s">
        <v>344</v>
      </c>
      <c r="E27" s="144" t="s">
        <v>317</v>
      </c>
      <c r="F27" s="145">
        <v>1</v>
      </c>
      <c r="G27" s="148">
        <v>6984</v>
      </c>
      <c r="H27" s="147"/>
      <c r="I27" s="6" t="e">
        <f t="shared" si="0"/>
        <v>#DIV/0!</v>
      </c>
      <c r="J27" s="152">
        <v>191</v>
      </c>
      <c r="K27" s="158">
        <v>295000</v>
      </c>
      <c r="M27" s="7"/>
      <c r="N27" s="7"/>
    </row>
    <row r="28" spans="1:14" ht="13.5">
      <c r="A28">
        <v>26</v>
      </c>
      <c r="B28" s="2" t="s">
        <v>371</v>
      </c>
      <c r="C28" s="2" t="s">
        <v>365</v>
      </c>
      <c r="D28" s="2" t="s">
        <v>344</v>
      </c>
      <c r="E28" s="144" t="s">
        <v>317</v>
      </c>
      <c r="F28" s="145">
        <v>1</v>
      </c>
      <c r="G28" s="148">
        <v>5365</v>
      </c>
      <c r="H28" s="147"/>
      <c r="I28" s="151" t="e">
        <f t="shared" si="0"/>
        <v>#DIV/0!</v>
      </c>
      <c r="J28" s="12">
        <v>119</v>
      </c>
      <c r="K28" s="10">
        <v>245000</v>
      </c>
      <c r="M28" s="7"/>
      <c r="N28" s="7"/>
    </row>
    <row r="29" spans="1:14" ht="13.5">
      <c r="A29" s="14">
        <v>27</v>
      </c>
      <c r="B29" s="2" t="s">
        <v>372</v>
      </c>
      <c r="C29" s="2" t="s">
        <v>365</v>
      </c>
      <c r="D29" s="2" t="s">
        <v>344</v>
      </c>
      <c r="E29" s="144" t="s">
        <v>317</v>
      </c>
      <c r="F29" s="145">
        <v>1</v>
      </c>
      <c r="G29" s="148">
        <v>4531</v>
      </c>
      <c r="H29" s="147"/>
      <c r="I29" s="6" t="e">
        <f t="shared" si="0"/>
        <v>#DIV/0!</v>
      </c>
      <c r="J29" s="12">
        <v>113</v>
      </c>
      <c r="K29" s="10">
        <v>197000</v>
      </c>
      <c r="M29" s="7"/>
      <c r="N29" s="7"/>
    </row>
    <row r="30" spans="1:14" ht="13.5">
      <c r="A30">
        <v>28</v>
      </c>
      <c r="B30" s="2" t="s">
        <v>373</v>
      </c>
      <c r="C30" s="2" t="s">
        <v>365</v>
      </c>
      <c r="D30" s="2" t="s">
        <v>344</v>
      </c>
      <c r="E30" s="144" t="s">
        <v>317</v>
      </c>
      <c r="F30" s="145">
        <v>1</v>
      </c>
      <c r="G30" s="148">
        <v>5797</v>
      </c>
      <c r="H30" s="147"/>
      <c r="I30" s="151" t="e">
        <f t="shared" si="0"/>
        <v>#DIV/0!</v>
      </c>
      <c r="J30" s="12">
        <v>116</v>
      </c>
      <c r="K30" s="10">
        <v>266000</v>
      </c>
      <c r="M30" s="7"/>
      <c r="N30" s="7"/>
    </row>
    <row r="31" spans="1:14" ht="13.5">
      <c r="A31">
        <v>29</v>
      </c>
      <c r="B31" s="2" t="s">
        <v>374</v>
      </c>
      <c r="C31" s="2" t="s">
        <v>365</v>
      </c>
      <c r="D31" s="2" t="s">
        <v>344</v>
      </c>
      <c r="E31" s="144" t="s">
        <v>317</v>
      </c>
      <c r="F31" s="145">
        <v>2</v>
      </c>
      <c r="G31" s="148">
        <v>3312</v>
      </c>
      <c r="H31" s="147"/>
      <c r="I31" s="6" t="e">
        <f t="shared" si="0"/>
        <v>#DIV/0!</v>
      </c>
      <c r="J31" s="152">
        <v>95</v>
      </c>
      <c r="K31" s="158">
        <v>138600</v>
      </c>
      <c r="M31" s="7"/>
      <c r="N31" s="7"/>
    </row>
    <row r="32" spans="1:14" ht="13.5">
      <c r="A32">
        <v>30</v>
      </c>
      <c r="B32" s="2" t="s">
        <v>375</v>
      </c>
      <c r="C32" s="2" t="s">
        <v>365</v>
      </c>
      <c r="D32" s="2" t="s">
        <v>376</v>
      </c>
      <c r="E32" s="144" t="s">
        <v>317</v>
      </c>
      <c r="F32" s="145">
        <v>2</v>
      </c>
      <c r="G32" s="148">
        <v>24350</v>
      </c>
      <c r="H32" s="147"/>
      <c r="I32" s="151" t="e">
        <f t="shared" si="0"/>
        <v>#DIV/0!</v>
      </c>
      <c r="J32" s="152">
        <v>600</v>
      </c>
      <c r="K32" s="158">
        <v>1120000</v>
      </c>
      <c r="M32" s="7"/>
      <c r="N32" s="7"/>
    </row>
    <row r="33" spans="1:14" ht="13.5">
      <c r="A33">
        <v>31</v>
      </c>
      <c r="B33" s="2" t="s">
        <v>377</v>
      </c>
      <c r="C33" s="2" t="s">
        <v>365</v>
      </c>
      <c r="D33" s="2" t="s">
        <v>344</v>
      </c>
      <c r="E33" s="144" t="s">
        <v>317</v>
      </c>
      <c r="F33" s="145">
        <v>1</v>
      </c>
      <c r="G33" s="148">
        <v>1656</v>
      </c>
      <c r="H33" s="147"/>
      <c r="I33" s="151" t="e">
        <f>G33/H33</f>
        <v>#DIV/0!</v>
      </c>
      <c r="J33" s="152">
        <v>53</v>
      </c>
      <c r="K33" s="158">
        <v>66000</v>
      </c>
      <c r="M33" s="7"/>
      <c r="N33" s="7"/>
    </row>
    <row r="34" spans="1:14" ht="13.5">
      <c r="A34">
        <v>32</v>
      </c>
      <c r="B34" s="2" t="s">
        <v>378</v>
      </c>
      <c r="C34" s="2" t="s">
        <v>365</v>
      </c>
      <c r="D34" s="2" t="s">
        <v>344</v>
      </c>
      <c r="E34" s="144" t="s">
        <v>317</v>
      </c>
      <c r="F34" s="145">
        <v>1</v>
      </c>
      <c r="G34" s="148">
        <v>4299</v>
      </c>
      <c r="H34" s="147"/>
      <c r="I34" s="151" t="e">
        <f t="shared" si="0"/>
        <v>#DIV/0!</v>
      </c>
      <c r="J34" s="152">
        <v>112</v>
      </c>
      <c r="K34" s="158">
        <v>185000</v>
      </c>
      <c r="M34" s="7"/>
      <c r="N34" s="7"/>
    </row>
    <row r="35" spans="1:14" ht="13.5">
      <c r="A35" s="14">
        <v>33</v>
      </c>
      <c r="B35" s="2" t="s">
        <v>379</v>
      </c>
      <c r="C35" s="2" t="s">
        <v>365</v>
      </c>
      <c r="D35" s="2" t="s">
        <v>380</v>
      </c>
      <c r="E35" s="144" t="s">
        <v>317</v>
      </c>
      <c r="F35" s="145">
        <v>1</v>
      </c>
      <c r="G35" s="148">
        <v>2484</v>
      </c>
      <c r="H35" s="147"/>
      <c r="I35" s="151" t="e">
        <f t="shared" si="0"/>
        <v>#DIV/0!</v>
      </c>
      <c r="J35" s="152">
        <v>70</v>
      </c>
      <c r="K35" s="158">
        <v>93000</v>
      </c>
      <c r="M35" s="7"/>
      <c r="N35" s="7"/>
    </row>
    <row r="36" spans="1:14" ht="13.5">
      <c r="A36" s="14">
        <v>34</v>
      </c>
      <c r="B36" s="99" t="s">
        <v>381</v>
      </c>
      <c r="C36" s="2" t="s">
        <v>365</v>
      </c>
      <c r="D36" s="2" t="s">
        <v>382</v>
      </c>
      <c r="E36" s="144" t="s">
        <v>317</v>
      </c>
      <c r="F36" s="100">
        <v>1</v>
      </c>
      <c r="G36" s="154">
        <v>8093</v>
      </c>
      <c r="H36" s="155"/>
      <c r="I36" s="6" t="e">
        <f t="shared" si="0"/>
        <v>#DIV/0!</v>
      </c>
      <c r="J36" s="157">
        <v>169</v>
      </c>
      <c r="K36" s="160">
        <v>374000</v>
      </c>
      <c r="M36" s="7"/>
      <c r="N36" s="7"/>
    </row>
    <row r="37" spans="1:14" ht="13.5">
      <c r="A37">
        <v>35</v>
      </c>
      <c r="B37" s="99" t="s">
        <v>383</v>
      </c>
      <c r="C37" s="2" t="s">
        <v>365</v>
      </c>
      <c r="D37" s="2" t="s">
        <v>344</v>
      </c>
      <c r="E37" s="144" t="s">
        <v>317</v>
      </c>
      <c r="F37" s="100">
        <v>1</v>
      </c>
      <c r="G37" s="154">
        <v>4218</v>
      </c>
      <c r="H37" s="155"/>
      <c r="I37" s="6" t="e">
        <f t="shared" si="0"/>
        <v>#DIV/0!</v>
      </c>
      <c r="J37" s="157">
        <v>101</v>
      </c>
      <c r="K37" s="160">
        <v>188000</v>
      </c>
      <c r="M37" s="7"/>
      <c r="N37" s="7"/>
    </row>
    <row r="38" spans="1:14" ht="13.5">
      <c r="A38" s="14">
        <v>36</v>
      </c>
      <c r="B38" s="99" t="s">
        <v>384</v>
      </c>
      <c r="C38" s="2" t="s">
        <v>365</v>
      </c>
      <c r="D38" s="2" t="s">
        <v>344</v>
      </c>
      <c r="E38" s="144" t="s">
        <v>317</v>
      </c>
      <c r="F38" s="100">
        <v>1</v>
      </c>
      <c r="G38" s="154">
        <v>5064</v>
      </c>
      <c r="H38" s="155"/>
      <c r="I38" s="6" t="e">
        <f t="shared" si="0"/>
        <v>#DIV/0!</v>
      </c>
      <c r="J38" s="157">
        <v>126</v>
      </c>
      <c r="K38" s="160">
        <v>220000</v>
      </c>
      <c r="M38" s="7"/>
      <c r="N38" s="7"/>
    </row>
    <row r="39" spans="1:14" ht="13.5">
      <c r="A39" s="14">
        <v>37</v>
      </c>
      <c r="B39" s="99" t="s">
        <v>385</v>
      </c>
      <c r="C39" s="2" t="s">
        <v>365</v>
      </c>
      <c r="D39" s="2" t="s">
        <v>380</v>
      </c>
      <c r="E39" s="144" t="s">
        <v>317</v>
      </c>
      <c r="F39" s="100">
        <v>1</v>
      </c>
      <c r="G39" s="154">
        <v>3848</v>
      </c>
      <c r="H39" s="155"/>
      <c r="I39" s="6" t="e">
        <f t="shared" si="0"/>
        <v>#DIV/0!</v>
      </c>
      <c r="J39" s="157">
        <v>102</v>
      </c>
      <c r="K39" s="160">
        <v>151000</v>
      </c>
      <c r="M39" s="7"/>
      <c r="N39" s="7"/>
    </row>
    <row r="40" spans="1:14" ht="13.5">
      <c r="A40">
        <v>38</v>
      </c>
      <c r="B40" s="99" t="s">
        <v>386</v>
      </c>
      <c r="C40" s="2" t="s">
        <v>365</v>
      </c>
      <c r="D40" s="2" t="s">
        <v>344</v>
      </c>
      <c r="E40" s="144" t="s">
        <v>317</v>
      </c>
      <c r="F40" s="100">
        <v>1</v>
      </c>
      <c r="G40" s="154">
        <v>10406</v>
      </c>
      <c r="H40" s="155"/>
      <c r="I40" s="6" t="e">
        <f t="shared" si="0"/>
        <v>#DIV/0!</v>
      </c>
      <c r="J40" s="157">
        <v>208</v>
      </c>
      <c r="K40" s="160">
        <v>477000</v>
      </c>
      <c r="M40" s="7"/>
      <c r="N40" s="7"/>
    </row>
    <row r="41" spans="1:14" ht="13.5">
      <c r="A41">
        <v>39</v>
      </c>
      <c r="B41" s="99" t="s">
        <v>387</v>
      </c>
      <c r="C41" s="2" t="s">
        <v>365</v>
      </c>
      <c r="D41" s="2" t="s">
        <v>344</v>
      </c>
      <c r="E41" s="144" t="s">
        <v>317</v>
      </c>
      <c r="F41" s="100">
        <v>1</v>
      </c>
      <c r="G41" s="154">
        <v>6784</v>
      </c>
      <c r="H41" s="155"/>
      <c r="I41" s="6" t="e">
        <f t="shared" si="0"/>
        <v>#DIV/0!</v>
      </c>
      <c r="J41" s="157">
        <v>159</v>
      </c>
      <c r="K41" s="160">
        <v>305000</v>
      </c>
      <c r="M41" s="7"/>
      <c r="N41" s="7"/>
    </row>
    <row r="42" spans="1:14" ht="13.5">
      <c r="A42">
        <v>40</v>
      </c>
      <c r="B42" s="99" t="s">
        <v>388</v>
      </c>
      <c r="C42" s="2" t="s">
        <v>365</v>
      </c>
      <c r="D42" s="2" t="s">
        <v>344</v>
      </c>
      <c r="E42" s="144" t="s">
        <v>317</v>
      </c>
      <c r="F42" s="100">
        <v>1</v>
      </c>
      <c r="G42" s="154">
        <v>5610</v>
      </c>
      <c r="H42" s="155"/>
      <c r="I42" s="6" t="e">
        <f t="shared" si="0"/>
        <v>#DIV/0!</v>
      </c>
      <c r="J42" s="157">
        <v>117</v>
      </c>
      <c r="K42" s="160">
        <v>256000</v>
      </c>
      <c r="M42" s="7"/>
      <c r="N42" s="7"/>
    </row>
    <row r="43" spans="1:14" ht="13.5">
      <c r="A43">
        <v>41</v>
      </c>
      <c r="B43" s="99" t="s">
        <v>389</v>
      </c>
      <c r="C43" s="2" t="s">
        <v>365</v>
      </c>
      <c r="D43" s="2" t="s">
        <v>344</v>
      </c>
      <c r="E43" s="144" t="s">
        <v>317</v>
      </c>
      <c r="F43" s="100">
        <v>2</v>
      </c>
      <c r="G43" s="154">
        <v>5244</v>
      </c>
      <c r="H43" s="155"/>
      <c r="I43" s="6" t="e">
        <f t="shared" si="0"/>
        <v>#DIV/0!</v>
      </c>
      <c r="J43" s="157">
        <v>134</v>
      </c>
      <c r="K43" s="160">
        <v>224500</v>
      </c>
      <c r="M43" s="7"/>
      <c r="N43" s="7"/>
    </row>
    <row r="44" spans="1:14" ht="13.5">
      <c r="A44">
        <v>42</v>
      </c>
      <c r="B44" s="99" t="s">
        <v>390</v>
      </c>
      <c r="C44" s="2" t="s">
        <v>365</v>
      </c>
      <c r="D44" s="2" t="s">
        <v>344</v>
      </c>
      <c r="E44" s="144" t="s">
        <v>317</v>
      </c>
      <c r="F44" s="100">
        <v>1</v>
      </c>
      <c r="G44" s="154">
        <v>3943</v>
      </c>
      <c r="H44" s="155"/>
      <c r="I44" s="6" t="e">
        <f t="shared" si="0"/>
        <v>#DIV/0!</v>
      </c>
      <c r="J44" s="157">
        <v>87</v>
      </c>
      <c r="K44" s="160">
        <v>178000</v>
      </c>
      <c r="M44" s="7"/>
      <c r="N44" s="7"/>
    </row>
    <row r="45" spans="1:14" ht="13.5">
      <c r="A45">
        <v>43</v>
      </c>
      <c r="B45" s="99" t="s">
        <v>391</v>
      </c>
      <c r="C45" s="2" t="s">
        <v>365</v>
      </c>
      <c r="D45" s="2" t="s">
        <v>344</v>
      </c>
      <c r="E45" s="144" t="s">
        <v>317</v>
      </c>
      <c r="F45" s="100">
        <v>1</v>
      </c>
      <c r="G45" s="154">
        <v>4107</v>
      </c>
      <c r="H45" s="155"/>
      <c r="I45" s="6" t="e">
        <f t="shared" si="0"/>
        <v>#DIV/0!</v>
      </c>
      <c r="J45" s="157">
        <v>96</v>
      </c>
      <c r="K45" s="160">
        <v>182000</v>
      </c>
      <c r="M45" s="7"/>
      <c r="N45" s="7"/>
    </row>
    <row r="46" spans="1:14" ht="13.5">
      <c r="A46" s="14">
        <v>44</v>
      </c>
      <c r="B46" s="99" t="s">
        <v>392</v>
      </c>
      <c r="C46" s="2" t="s">
        <v>365</v>
      </c>
      <c r="D46" s="2" t="s">
        <v>380</v>
      </c>
      <c r="E46" s="144" t="s">
        <v>317</v>
      </c>
      <c r="F46" s="100">
        <v>1</v>
      </c>
      <c r="G46" s="154">
        <v>4067</v>
      </c>
      <c r="H46" s="155"/>
      <c r="I46" s="6" t="e">
        <f t="shared" si="0"/>
        <v>#DIV/0!</v>
      </c>
      <c r="J46" s="157">
        <v>100</v>
      </c>
      <c r="K46" s="160">
        <v>167450</v>
      </c>
      <c r="M46" s="7"/>
      <c r="N46" s="7"/>
    </row>
    <row r="47" spans="1:14" ht="13.5">
      <c r="A47">
        <v>45</v>
      </c>
      <c r="B47" s="99" t="s">
        <v>393</v>
      </c>
      <c r="C47" s="2" t="s">
        <v>365</v>
      </c>
      <c r="D47" s="2" t="s">
        <v>344</v>
      </c>
      <c r="E47" s="144" t="s">
        <v>317</v>
      </c>
      <c r="F47" s="100">
        <v>1</v>
      </c>
      <c r="G47" s="154">
        <v>4112</v>
      </c>
      <c r="H47" s="155"/>
      <c r="I47" s="6" t="e">
        <f t="shared" si="0"/>
        <v>#DIV/0!</v>
      </c>
      <c r="J47" s="157">
        <v>95</v>
      </c>
      <c r="K47" s="160">
        <v>183900</v>
      </c>
      <c r="M47" s="7"/>
      <c r="N47" s="7"/>
    </row>
    <row r="48" spans="1:14" ht="13.5">
      <c r="A48" s="14">
        <v>46</v>
      </c>
      <c r="B48" s="99" t="s">
        <v>394</v>
      </c>
      <c r="C48" s="2" t="s">
        <v>365</v>
      </c>
      <c r="D48" s="2" t="s">
        <v>344</v>
      </c>
      <c r="E48" s="144" t="s">
        <v>317</v>
      </c>
      <c r="F48" s="100">
        <v>1</v>
      </c>
      <c r="G48" s="154">
        <v>4402</v>
      </c>
      <c r="H48" s="155"/>
      <c r="I48" s="6" t="e">
        <f t="shared" si="0"/>
        <v>#DIV/0!</v>
      </c>
      <c r="J48" s="157">
        <v>109</v>
      </c>
      <c r="K48" s="160">
        <v>200000</v>
      </c>
      <c r="M48" s="7"/>
      <c r="N48" s="7"/>
    </row>
    <row r="49" spans="1:14" ht="13.5">
      <c r="A49">
        <v>47</v>
      </c>
      <c r="B49" s="99" t="s">
        <v>395</v>
      </c>
      <c r="C49" s="2" t="s">
        <v>365</v>
      </c>
      <c r="D49" s="2" t="s">
        <v>344</v>
      </c>
      <c r="E49" s="144" t="s">
        <v>317</v>
      </c>
      <c r="F49" s="100">
        <v>1</v>
      </c>
      <c r="G49" s="154">
        <v>4823</v>
      </c>
      <c r="H49" s="155"/>
      <c r="I49" s="6" t="e">
        <f t="shared" si="0"/>
        <v>#DIV/0!</v>
      </c>
      <c r="J49" s="157">
        <v>121</v>
      </c>
      <c r="K49" s="160">
        <v>209000</v>
      </c>
      <c r="M49" s="7"/>
      <c r="N49" s="7"/>
    </row>
    <row r="50" spans="1:14" ht="13.5">
      <c r="A50">
        <v>48</v>
      </c>
      <c r="B50" s="99" t="s">
        <v>396</v>
      </c>
      <c r="C50" s="2" t="s">
        <v>365</v>
      </c>
      <c r="D50" s="2" t="s">
        <v>344</v>
      </c>
      <c r="E50" s="144" t="s">
        <v>317</v>
      </c>
      <c r="F50" s="100">
        <v>2</v>
      </c>
      <c r="G50" s="154">
        <v>4676</v>
      </c>
      <c r="H50" s="155"/>
      <c r="I50" s="6" t="e">
        <f t="shared" si="0"/>
        <v>#DIV/0!</v>
      </c>
      <c r="J50" s="157">
        <v>107</v>
      </c>
      <c r="K50" s="160">
        <v>207000</v>
      </c>
      <c r="M50" s="7"/>
      <c r="N50" s="7"/>
    </row>
    <row r="51" spans="1:14" ht="13.5">
      <c r="A51">
        <v>49</v>
      </c>
      <c r="B51" s="99" t="s">
        <v>397</v>
      </c>
      <c r="C51" s="2" t="s">
        <v>365</v>
      </c>
      <c r="D51" s="2" t="s">
        <v>376</v>
      </c>
      <c r="E51" s="144" t="s">
        <v>317</v>
      </c>
      <c r="F51" s="100">
        <v>2</v>
      </c>
      <c r="G51" s="154">
        <v>5535</v>
      </c>
      <c r="H51" s="155"/>
      <c r="I51" s="6" t="e">
        <f t="shared" si="0"/>
        <v>#DIV/0!</v>
      </c>
      <c r="J51" s="157">
        <v>50</v>
      </c>
      <c r="K51" s="160">
        <v>258000</v>
      </c>
      <c r="M51" s="7"/>
      <c r="N51" s="7"/>
    </row>
    <row r="52" spans="1:14" ht="13.5">
      <c r="A52">
        <v>50</v>
      </c>
      <c r="B52" s="99" t="s">
        <v>398</v>
      </c>
      <c r="C52" s="2" t="s">
        <v>365</v>
      </c>
      <c r="D52" s="2" t="s">
        <v>344</v>
      </c>
      <c r="E52" s="144" t="s">
        <v>317</v>
      </c>
      <c r="F52" s="100">
        <v>1</v>
      </c>
      <c r="G52" s="154">
        <v>5792</v>
      </c>
      <c r="H52" s="155"/>
      <c r="I52" s="6" t="e">
        <f t="shared" si="0"/>
        <v>#DIV/0!</v>
      </c>
      <c r="J52" s="157">
        <v>109</v>
      </c>
      <c r="K52" s="160">
        <v>273000</v>
      </c>
      <c r="M52" s="7"/>
      <c r="N52" s="7"/>
    </row>
    <row r="53" spans="1:14" ht="13.5">
      <c r="A53">
        <v>51</v>
      </c>
      <c r="B53" s="99" t="s">
        <v>399</v>
      </c>
      <c r="C53" s="2" t="s">
        <v>365</v>
      </c>
      <c r="D53" s="2" t="s">
        <v>344</v>
      </c>
      <c r="E53" s="144" t="s">
        <v>317</v>
      </c>
      <c r="F53" s="100">
        <v>1</v>
      </c>
      <c r="G53" s="154">
        <v>6445</v>
      </c>
      <c r="H53" s="155"/>
      <c r="I53" s="6" t="e">
        <f t="shared" si="0"/>
        <v>#DIV/0!</v>
      </c>
      <c r="J53" s="157">
        <v>109</v>
      </c>
      <c r="K53" s="160">
        <v>317000</v>
      </c>
      <c r="M53" s="7"/>
      <c r="N53" s="7"/>
    </row>
    <row r="54" spans="1:14" ht="13.5">
      <c r="A54" s="14">
        <v>52</v>
      </c>
      <c r="B54" s="99" t="s">
        <v>400</v>
      </c>
      <c r="C54" s="2" t="s">
        <v>365</v>
      </c>
      <c r="D54" s="2" t="s">
        <v>344</v>
      </c>
      <c r="E54" s="144" t="s">
        <v>317</v>
      </c>
      <c r="F54" s="100">
        <v>1</v>
      </c>
      <c r="G54" s="154">
        <v>5314</v>
      </c>
      <c r="H54" s="155"/>
      <c r="I54" s="6" t="e">
        <f t="shared" si="0"/>
        <v>#DIV/0!</v>
      </c>
      <c r="J54" s="157">
        <v>106</v>
      </c>
      <c r="K54" s="160">
        <v>248000</v>
      </c>
      <c r="M54" s="7"/>
      <c r="N54" s="7"/>
    </row>
    <row r="55" spans="1:14" ht="13.5">
      <c r="A55" s="14">
        <v>53</v>
      </c>
      <c r="B55" s="99" t="s">
        <v>401</v>
      </c>
      <c r="C55" s="2" t="s">
        <v>365</v>
      </c>
      <c r="D55" s="2" t="s">
        <v>344</v>
      </c>
      <c r="E55" s="144" t="s">
        <v>317</v>
      </c>
      <c r="F55" s="100">
        <v>1</v>
      </c>
      <c r="G55" s="154">
        <v>5685</v>
      </c>
      <c r="H55" s="155"/>
      <c r="I55" s="6" t="e">
        <f t="shared" si="0"/>
        <v>#DIV/0!</v>
      </c>
      <c r="J55" s="157">
        <v>192</v>
      </c>
      <c r="K55" s="160">
        <v>224000</v>
      </c>
      <c r="M55" s="7"/>
      <c r="N55" s="7"/>
    </row>
    <row r="56" spans="1:14" ht="13.5">
      <c r="A56">
        <v>54</v>
      </c>
      <c r="B56" s="99" t="s">
        <v>402</v>
      </c>
      <c r="C56" s="2" t="s">
        <v>365</v>
      </c>
      <c r="D56" s="2" t="s">
        <v>380</v>
      </c>
      <c r="E56" s="144" t="s">
        <v>317</v>
      </c>
      <c r="F56" s="100">
        <v>1</v>
      </c>
      <c r="G56" s="154">
        <v>3952</v>
      </c>
      <c r="H56" s="155"/>
      <c r="I56" s="6" t="e">
        <f t="shared" si="0"/>
        <v>#DIV/0!</v>
      </c>
      <c r="J56" s="157">
        <v>101</v>
      </c>
      <c r="K56" s="160">
        <v>159000</v>
      </c>
      <c r="M56" s="7"/>
      <c r="N56" s="7"/>
    </row>
    <row r="57" spans="1:14" ht="13.5">
      <c r="A57" s="14">
        <v>55</v>
      </c>
      <c r="B57" s="99" t="s">
        <v>403</v>
      </c>
      <c r="C57" s="2" t="s">
        <v>365</v>
      </c>
      <c r="D57" s="2" t="s">
        <v>344</v>
      </c>
      <c r="E57" s="144" t="s">
        <v>317</v>
      </c>
      <c r="F57" s="100">
        <v>1</v>
      </c>
      <c r="G57" s="154">
        <v>4924</v>
      </c>
      <c r="H57" s="155"/>
      <c r="I57" s="6" t="e">
        <f t="shared" si="0"/>
        <v>#DIV/0!</v>
      </c>
      <c r="J57" s="157">
        <v>123</v>
      </c>
      <c r="K57" s="160">
        <v>213000</v>
      </c>
      <c r="M57" s="7"/>
      <c r="N57" s="7"/>
    </row>
    <row r="58" spans="1:14" ht="13.5">
      <c r="A58" s="14">
        <v>56</v>
      </c>
      <c r="B58" s="99" t="s">
        <v>404</v>
      </c>
      <c r="C58" s="2" t="s">
        <v>365</v>
      </c>
      <c r="D58" s="2" t="s">
        <v>344</v>
      </c>
      <c r="E58" s="144" t="s">
        <v>317</v>
      </c>
      <c r="F58" s="100">
        <v>1</v>
      </c>
      <c r="G58" s="154">
        <v>6287</v>
      </c>
      <c r="H58" s="155"/>
      <c r="I58" s="6" t="e">
        <f t="shared" si="0"/>
        <v>#DIV/0!</v>
      </c>
      <c r="J58" s="157">
        <v>153</v>
      </c>
      <c r="K58" s="160">
        <v>278149</v>
      </c>
      <c r="M58" s="7"/>
      <c r="N58" s="7"/>
    </row>
    <row r="59" spans="1:14" ht="13.5">
      <c r="A59">
        <v>57</v>
      </c>
      <c r="B59" s="99" t="s">
        <v>405</v>
      </c>
      <c r="C59" s="2" t="s">
        <v>365</v>
      </c>
      <c r="D59" s="2" t="s">
        <v>344</v>
      </c>
      <c r="E59" s="144" t="s">
        <v>317</v>
      </c>
      <c r="F59" s="100">
        <v>2</v>
      </c>
      <c r="G59" s="154">
        <v>6238</v>
      </c>
      <c r="H59" s="155"/>
      <c r="I59" s="6" t="e">
        <f t="shared" si="0"/>
        <v>#DIV/0!</v>
      </c>
      <c r="J59" s="157">
        <v>124</v>
      </c>
      <c r="K59" s="160">
        <v>291000</v>
      </c>
      <c r="M59" s="7"/>
      <c r="N59" s="7"/>
    </row>
    <row r="60" spans="1:14" ht="13.5">
      <c r="A60">
        <v>58</v>
      </c>
      <c r="B60" s="99" t="s">
        <v>406</v>
      </c>
      <c r="C60" s="2" t="s">
        <v>365</v>
      </c>
      <c r="D60" s="2" t="s">
        <v>344</v>
      </c>
      <c r="E60" s="144" t="s">
        <v>317</v>
      </c>
      <c r="F60" s="100">
        <v>2</v>
      </c>
      <c r="G60" s="154">
        <v>4612</v>
      </c>
      <c r="H60" s="155"/>
      <c r="I60" s="6" t="e">
        <f t="shared" si="0"/>
        <v>#DIV/0!</v>
      </c>
      <c r="J60" s="157">
        <v>100</v>
      </c>
      <c r="K60" s="160">
        <v>210000</v>
      </c>
      <c r="M60" s="7"/>
      <c r="N60" s="7"/>
    </row>
    <row r="61" spans="1:14" ht="13.5">
      <c r="A61">
        <v>59</v>
      </c>
      <c r="B61" s="99" t="s">
        <v>407</v>
      </c>
      <c r="C61" s="2" t="s">
        <v>365</v>
      </c>
      <c r="D61" s="2" t="s">
        <v>344</v>
      </c>
      <c r="E61" s="144" t="s">
        <v>317</v>
      </c>
      <c r="F61" s="100">
        <v>1</v>
      </c>
      <c r="G61" s="154">
        <v>5454</v>
      </c>
      <c r="H61" s="155"/>
      <c r="I61" s="6" t="e">
        <f t="shared" si="0"/>
        <v>#DIV/0!</v>
      </c>
      <c r="J61" s="157">
        <v>107</v>
      </c>
      <c r="K61" s="160">
        <v>256000</v>
      </c>
      <c r="M61" s="7"/>
      <c r="N61" s="7"/>
    </row>
    <row r="62" spans="1:14" ht="13.5">
      <c r="A62">
        <v>60</v>
      </c>
      <c r="B62" s="99" t="s">
        <v>408</v>
      </c>
      <c r="C62" s="2" t="s">
        <v>365</v>
      </c>
      <c r="D62" s="2" t="s">
        <v>344</v>
      </c>
      <c r="E62" s="144" t="s">
        <v>317</v>
      </c>
      <c r="F62" s="100">
        <v>1</v>
      </c>
      <c r="G62" s="154">
        <v>9181</v>
      </c>
      <c r="H62" s="155"/>
      <c r="I62" s="6" t="e">
        <f t="shared" si="0"/>
        <v>#DIV/0!</v>
      </c>
      <c r="J62" s="157">
        <v>251</v>
      </c>
      <c r="K62" s="160">
        <v>403000</v>
      </c>
      <c r="M62" s="7"/>
      <c r="N62" s="7"/>
    </row>
    <row r="63" spans="1:14" ht="13.5">
      <c r="A63">
        <v>61</v>
      </c>
      <c r="B63" s="99" t="s">
        <v>409</v>
      </c>
      <c r="C63" s="2" t="s">
        <v>365</v>
      </c>
      <c r="D63" s="2" t="s">
        <v>344</v>
      </c>
      <c r="E63" s="144" t="s">
        <v>317</v>
      </c>
      <c r="F63" s="100">
        <v>1</v>
      </c>
      <c r="G63" s="154">
        <v>6382</v>
      </c>
      <c r="H63" s="155"/>
      <c r="I63" s="6" t="e">
        <f t="shared" si="0"/>
        <v>#DIV/0!</v>
      </c>
      <c r="J63" s="157">
        <v>172</v>
      </c>
      <c r="K63" s="160">
        <v>272000</v>
      </c>
      <c r="M63" s="7"/>
      <c r="N63" s="7"/>
    </row>
    <row r="64" spans="1:14" ht="13.5">
      <c r="A64">
        <v>62</v>
      </c>
      <c r="B64" s="99" t="s">
        <v>410</v>
      </c>
      <c r="C64" s="2" t="s">
        <v>365</v>
      </c>
      <c r="D64" s="2" t="s">
        <v>344</v>
      </c>
      <c r="E64" s="144" t="s">
        <v>317</v>
      </c>
      <c r="F64" s="100">
        <v>1</v>
      </c>
      <c r="G64" s="154">
        <v>5224</v>
      </c>
      <c r="H64" s="155"/>
      <c r="I64" s="6" t="e">
        <f t="shared" si="0"/>
        <v>#DIV/0!</v>
      </c>
      <c r="J64" s="157">
        <v>135</v>
      </c>
      <c r="K64" s="160">
        <v>226000</v>
      </c>
      <c r="M64" s="7"/>
      <c r="N64" s="7"/>
    </row>
    <row r="65" spans="1:14" ht="13.5">
      <c r="A65" s="14">
        <v>63</v>
      </c>
      <c r="B65" s="99" t="s">
        <v>411</v>
      </c>
      <c r="C65" s="2" t="s">
        <v>365</v>
      </c>
      <c r="D65" s="2" t="s">
        <v>344</v>
      </c>
      <c r="E65" s="144" t="s">
        <v>317</v>
      </c>
      <c r="F65" s="100">
        <v>1</v>
      </c>
      <c r="G65" s="154">
        <v>6299</v>
      </c>
      <c r="H65" s="155"/>
      <c r="I65" s="6" t="e">
        <f t="shared" si="0"/>
        <v>#DIV/0!</v>
      </c>
      <c r="J65" s="157">
        <v>176</v>
      </c>
      <c r="K65" s="160">
        <v>262800</v>
      </c>
      <c r="M65" s="7"/>
      <c r="N65" s="7"/>
    </row>
    <row r="66" spans="1:14" ht="13.5">
      <c r="A66">
        <v>64</v>
      </c>
      <c r="B66" s="99" t="s">
        <v>412</v>
      </c>
      <c r="C66" s="2" t="s">
        <v>365</v>
      </c>
      <c r="D66" s="2" t="s">
        <v>344</v>
      </c>
      <c r="E66" s="144" t="s">
        <v>317</v>
      </c>
      <c r="F66" s="100">
        <v>1</v>
      </c>
      <c r="G66" s="154">
        <v>5513</v>
      </c>
      <c r="H66" s="155"/>
      <c r="I66" s="6" t="e">
        <f t="shared" si="0"/>
        <v>#DIV/0!</v>
      </c>
      <c r="J66" s="157">
        <v>134</v>
      </c>
      <c r="K66" s="160">
        <v>243000</v>
      </c>
      <c r="M66" s="7"/>
      <c r="N66" s="7"/>
    </row>
    <row r="67" spans="1:14" ht="13.5">
      <c r="A67" s="14">
        <v>65</v>
      </c>
      <c r="B67" s="99" t="s">
        <v>413</v>
      </c>
      <c r="C67" s="2" t="s">
        <v>365</v>
      </c>
      <c r="D67" s="2" t="s">
        <v>344</v>
      </c>
      <c r="E67" s="144" t="s">
        <v>317</v>
      </c>
      <c r="F67" s="100">
        <v>2</v>
      </c>
      <c r="G67" s="154">
        <v>5231</v>
      </c>
      <c r="H67" s="155"/>
      <c r="I67" s="6" t="e">
        <f t="shared" si="0"/>
        <v>#DIV/0!</v>
      </c>
      <c r="J67" s="157">
        <v>130</v>
      </c>
      <c r="K67" s="160">
        <v>227800</v>
      </c>
      <c r="M67" s="7"/>
      <c r="N67" s="7"/>
    </row>
    <row r="68" spans="1:14" ht="13.5">
      <c r="A68">
        <v>66</v>
      </c>
      <c r="B68" s="99" t="s">
        <v>414</v>
      </c>
      <c r="C68" s="2" t="s">
        <v>365</v>
      </c>
      <c r="D68" s="2" t="s">
        <v>344</v>
      </c>
      <c r="E68" s="144" t="s">
        <v>317</v>
      </c>
      <c r="F68" s="100">
        <v>2</v>
      </c>
      <c r="G68" s="154">
        <v>7508</v>
      </c>
      <c r="H68" s="155"/>
      <c r="I68" s="6" t="e">
        <f aca="true" t="shared" si="1" ref="I68:I131">G68/H68</f>
        <v>#DIV/0!</v>
      </c>
      <c r="J68" s="157">
        <v>191</v>
      </c>
      <c r="K68" s="160">
        <v>322716</v>
      </c>
      <c r="M68" s="7"/>
      <c r="N68" s="7"/>
    </row>
    <row r="69" spans="1:14" ht="13.5">
      <c r="A69">
        <v>67</v>
      </c>
      <c r="B69" s="99" t="s">
        <v>415</v>
      </c>
      <c r="C69" s="2" t="s">
        <v>365</v>
      </c>
      <c r="D69" s="2" t="s">
        <v>344</v>
      </c>
      <c r="E69" s="144" t="s">
        <v>317</v>
      </c>
      <c r="F69" s="100">
        <v>1</v>
      </c>
      <c r="G69" s="154">
        <v>6286</v>
      </c>
      <c r="H69" s="155"/>
      <c r="I69" s="6" t="e">
        <f t="shared" si="1"/>
        <v>#DIV/0!</v>
      </c>
      <c r="J69" s="157">
        <v>141</v>
      </c>
      <c r="K69" s="160">
        <v>280900</v>
      </c>
      <c r="M69" s="7"/>
      <c r="N69" s="7"/>
    </row>
    <row r="70" spans="1:14" ht="13.5">
      <c r="A70">
        <v>68</v>
      </c>
      <c r="B70" s="99" t="s">
        <v>416</v>
      </c>
      <c r="C70" s="2" t="s">
        <v>365</v>
      </c>
      <c r="D70" s="2" t="s">
        <v>344</v>
      </c>
      <c r="E70" s="144" t="s">
        <v>317</v>
      </c>
      <c r="F70" s="100">
        <v>1</v>
      </c>
      <c r="G70" s="154">
        <v>5065</v>
      </c>
      <c r="H70" s="155"/>
      <c r="I70" s="6" t="e">
        <f t="shared" si="1"/>
        <v>#DIV/0!</v>
      </c>
      <c r="J70" s="157">
        <v>120</v>
      </c>
      <c r="K70" s="160">
        <v>226400</v>
      </c>
      <c r="M70" s="7"/>
      <c r="N70" s="7"/>
    </row>
    <row r="71" spans="1:14" ht="13.5">
      <c r="A71">
        <v>69</v>
      </c>
      <c r="B71" s="99" t="s">
        <v>417</v>
      </c>
      <c r="C71" s="2" t="s">
        <v>365</v>
      </c>
      <c r="D71" s="2" t="s">
        <v>344</v>
      </c>
      <c r="E71" s="144" t="s">
        <v>317</v>
      </c>
      <c r="F71" s="100">
        <v>2</v>
      </c>
      <c r="G71" s="154">
        <v>4115</v>
      </c>
      <c r="H71" s="155"/>
      <c r="I71" s="6" t="e">
        <f t="shared" si="1"/>
        <v>#DIV/0!</v>
      </c>
      <c r="J71" s="157">
        <v>110</v>
      </c>
      <c r="K71" s="160">
        <v>174000</v>
      </c>
      <c r="M71" s="7"/>
      <c r="N71" s="7"/>
    </row>
    <row r="72" spans="1:14" ht="13.5">
      <c r="A72">
        <v>70</v>
      </c>
      <c r="B72" s="99" t="s">
        <v>418</v>
      </c>
      <c r="C72" s="2" t="s">
        <v>365</v>
      </c>
      <c r="D72" s="2" t="s">
        <v>380</v>
      </c>
      <c r="E72" s="144" t="s">
        <v>317</v>
      </c>
      <c r="F72" s="100">
        <v>1</v>
      </c>
      <c r="G72" s="154">
        <v>3240</v>
      </c>
      <c r="H72" s="155"/>
      <c r="I72" s="6" t="e">
        <f t="shared" si="1"/>
        <v>#DIV/0!</v>
      </c>
      <c r="J72" s="157">
        <v>76</v>
      </c>
      <c r="K72" s="160">
        <v>137000</v>
      </c>
      <c r="M72" s="7"/>
      <c r="N72" s="7"/>
    </row>
    <row r="73" spans="1:14" ht="13.5">
      <c r="A73" s="14">
        <v>71</v>
      </c>
      <c r="B73" s="99" t="s">
        <v>419</v>
      </c>
      <c r="C73" s="2" t="s">
        <v>365</v>
      </c>
      <c r="D73" s="2" t="s">
        <v>344</v>
      </c>
      <c r="E73" s="144" t="s">
        <v>317</v>
      </c>
      <c r="F73" s="100">
        <v>1</v>
      </c>
      <c r="G73" s="154">
        <v>7015</v>
      </c>
      <c r="H73" s="155"/>
      <c r="I73" s="6" t="e">
        <f t="shared" si="1"/>
        <v>#DIV/0!</v>
      </c>
      <c r="J73" s="157">
        <v>161</v>
      </c>
      <c r="K73" s="160">
        <v>308700</v>
      </c>
      <c r="M73" s="7"/>
      <c r="N73" s="7"/>
    </row>
    <row r="74" spans="1:14" ht="13.5">
      <c r="A74" s="14">
        <v>72</v>
      </c>
      <c r="B74" s="99" t="s">
        <v>420</v>
      </c>
      <c r="C74" s="2" t="s">
        <v>365</v>
      </c>
      <c r="D74" s="2" t="s">
        <v>344</v>
      </c>
      <c r="E74" s="144" t="s">
        <v>317</v>
      </c>
      <c r="F74" s="100">
        <v>1</v>
      </c>
      <c r="G74" s="154">
        <v>4627</v>
      </c>
      <c r="H74" s="155"/>
      <c r="I74" s="6" t="e">
        <f t="shared" si="1"/>
        <v>#DIV/0!</v>
      </c>
      <c r="J74" s="157">
        <v>95</v>
      </c>
      <c r="K74" s="160">
        <v>213000</v>
      </c>
      <c r="M74" s="7"/>
      <c r="N74" s="7"/>
    </row>
    <row r="75" spans="1:14" ht="13.5">
      <c r="A75">
        <v>73</v>
      </c>
      <c r="B75" s="99" t="s">
        <v>421</v>
      </c>
      <c r="C75" s="2" t="s">
        <v>365</v>
      </c>
      <c r="D75" s="2" t="s">
        <v>380</v>
      </c>
      <c r="E75" s="144" t="s">
        <v>317</v>
      </c>
      <c r="F75" s="100">
        <v>1</v>
      </c>
      <c r="G75" s="154">
        <v>4666</v>
      </c>
      <c r="H75" s="155"/>
      <c r="I75" s="6" t="e">
        <f t="shared" si="1"/>
        <v>#DIV/0!</v>
      </c>
      <c r="J75" s="157">
        <v>109</v>
      </c>
      <c r="K75" s="160">
        <v>198000</v>
      </c>
      <c r="M75" s="7"/>
      <c r="N75" s="7"/>
    </row>
    <row r="76" spans="1:14" ht="13.5">
      <c r="A76" s="14">
        <v>74</v>
      </c>
      <c r="B76" s="99" t="s">
        <v>422</v>
      </c>
      <c r="C76" s="2" t="s">
        <v>365</v>
      </c>
      <c r="D76" s="2" t="s">
        <v>344</v>
      </c>
      <c r="E76" s="144" t="s">
        <v>317</v>
      </c>
      <c r="F76" s="100">
        <v>1</v>
      </c>
      <c r="G76" s="154">
        <v>5734</v>
      </c>
      <c r="H76" s="155"/>
      <c r="I76" s="6" t="e">
        <f t="shared" si="1"/>
        <v>#DIV/0!</v>
      </c>
      <c r="J76" s="157">
        <v>144</v>
      </c>
      <c r="K76" s="160">
        <v>253000</v>
      </c>
      <c r="M76" s="7"/>
      <c r="N76" s="7"/>
    </row>
    <row r="77" spans="1:14" ht="13.5">
      <c r="A77" s="14">
        <v>75</v>
      </c>
      <c r="B77" s="99" t="s">
        <v>423</v>
      </c>
      <c r="C77" s="2" t="s">
        <v>365</v>
      </c>
      <c r="D77" s="2" t="s">
        <v>380</v>
      </c>
      <c r="E77" s="144" t="s">
        <v>317</v>
      </c>
      <c r="F77" s="100">
        <v>1</v>
      </c>
      <c r="G77" s="154">
        <v>4389</v>
      </c>
      <c r="H77" s="155"/>
      <c r="I77" s="6" t="e">
        <f t="shared" si="1"/>
        <v>#DIV/0!</v>
      </c>
      <c r="J77" s="157">
        <v>102</v>
      </c>
      <c r="K77" s="160">
        <v>186000</v>
      </c>
      <c r="M77" s="7"/>
      <c r="N77" s="7"/>
    </row>
    <row r="78" spans="1:14" ht="13.5">
      <c r="A78">
        <v>76</v>
      </c>
      <c r="B78" s="99" t="s">
        <v>424</v>
      </c>
      <c r="C78" s="2" t="s">
        <v>365</v>
      </c>
      <c r="D78" s="2" t="s">
        <v>380</v>
      </c>
      <c r="E78" s="144" t="s">
        <v>317</v>
      </c>
      <c r="F78" s="100">
        <v>1</v>
      </c>
      <c r="G78" s="154">
        <v>2625</v>
      </c>
      <c r="H78" s="155"/>
      <c r="I78" s="6" t="e">
        <f t="shared" si="1"/>
        <v>#DIV/0!</v>
      </c>
      <c r="J78" s="157">
        <v>68</v>
      </c>
      <c r="K78" s="160">
        <v>104500</v>
      </c>
      <c r="M78" s="7"/>
      <c r="N78" s="7"/>
    </row>
    <row r="79" spans="1:14" ht="13.5">
      <c r="A79">
        <v>77</v>
      </c>
      <c r="B79" s="99" t="s">
        <v>425</v>
      </c>
      <c r="C79" s="2" t="s">
        <v>365</v>
      </c>
      <c r="D79" s="2" t="s">
        <v>344</v>
      </c>
      <c r="E79" s="144" t="s">
        <v>317</v>
      </c>
      <c r="F79" s="100">
        <v>1</v>
      </c>
      <c r="G79" s="154">
        <v>4530</v>
      </c>
      <c r="H79" s="155"/>
      <c r="I79" s="6" t="e">
        <f t="shared" si="1"/>
        <v>#DIV/0!</v>
      </c>
      <c r="J79" s="157">
        <v>110</v>
      </c>
      <c r="K79" s="160">
        <v>200000</v>
      </c>
      <c r="M79" s="7"/>
      <c r="N79" s="7"/>
    </row>
    <row r="80" spans="1:14" ht="13.5">
      <c r="A80">
        <v>78</v>
      </c>
      <c r="B80" s="99" t="s">
        <v>426</v>
      </c>
      <c r="C80" s="2" t="s">
        <v>365</v>
      </c>
      <c r="D80" s="2" t="s">
        <v>376</v>
      </c>
      <c r="E80" s="144" t="s">
        <v>317</v>
      </c>
      <c r="F80" s="100">
        <v>1</v>
      </c>
      <c r="G80" s="154">
        <v>8656</v>
      </c>
      <c r="H80" s="155"/>
      <c r="I80" s="6" t="e">
        <f t="shared" si="1"/>
        <v>#DIV/0!</v>
      </c>
      <c r="J80" s="157">
        <v>293</v>
      </c>
      <c r="K80" s="160">
        <v>312000</v>
      </c>
      <c r="M80" s="7"/>
      <c r="N80" s="7"/>
    </row>
    <row r="81" spans="1:14" ht="13.5">
      <c r="A81">
        <v>79</v>
      </c>
      <c r="B81" s="99" t="s">
        <v>427</v>
      </c>
      <c r="C81" s="2" t="s">
        <v>365</v>
      </c>
      <c r="D81" s="2" t="s">
        <v>380</v>
      </c>
      <c r="E81" s="144" t="s">
        <v>317</v>
      </c>
      <c r="F81" s="100">
        <v>1</v>
      </c>
      <c r="G81" s="154">
        <v>4451</v>
      </c>
      <c r="H81" s="155"/>
      <c r="I81" s="6" t="e">
        <f t="shared" si="1"/>
        <v>#DIV/0!</v>
      </c>
      <c r="J81" s="157">
        <v>138</v>
      </c>
      <c r="K81" s="160">
        <v>154000</v>
      </c>
      <c r="M81" s="7"/>
      <c r="N81" s="7"/>
    </row>
    <row r="82" spans="1:14" ht="13.5">
      <c r="A82">
        <v>80</v>
      </c>
      <c r="B82" s="99" t="s">
        <v>428</v>
      </c>
      <c r="C82" s="2" t="s">
        <v>365</v>
      </c>
      <c r="D82" s="2" t="s">
        <v>344</v>
      </c>
      <c r="E82" s="144" t="s">
        <v>317</v>
      </c>
      <c r="F82" s="100">
        <v>2</v>
      </c>
      <c r="G82" s="154">
        <v>5256</v>
      </c>
      <c r="H82" s="155"/>
      <c r="I82" s="6" t="e">
        <f t="shared" si="1"/>
        <v>#DIV/0!</v>
      </c>
      <c r="J82" s="157">
        <v>147</v>
      </c>
      <c r="K82" s="160">
        <v>224000</v>
      </c>
      <c r="M82" s="7"/>
      <c r="N82" s="7"/>
    </row>
    <row r="83" spans="1:14" ht="13.5">
      <c r="A83">
        <v>81</v>
      </c>
      <c r="B83" s="99" t="s">
        <v>429</v>
      </c>
      <c r="C83" s="2" t="s">
        <v>365</v>
      </c>
      <c r="D83" s="2" t="s">
        <v>344</v>
      </c>
      <c r="E83" s="144" t="s">
        <v>317</v>
      </c>
      <c r="F83" s="100">
        <v>1</v>
      </c>
      <c r="G83" s="154">
        <v>6385</v>
      </c>
      <c r="H83" s="155"/>
      <c r="I83" s="6" t="e">
        <f t="shared" si="1"/>
        <v>#DIV/0!</v>
      </c>
      <c r="J83" s="157">
        <v>155</v>
      </c>
      <c r="K83" s="160">
        <v>282500</v>
      </c>
      <c r="M83" s="7"/>
      <c r="N83" s="7"/>
    </row>
    <row r="84" spans="1:14" ht="13.5">
      <c r="A84" s="14">
        <v>82</v>
      </c>
      <c r="B84" s="99" t="s">
        <v>430</v>
      </c>
      <c r="C84" s="2" t="s">
        <v>365</v>
      </c>
      <c r="D84" s="2" t="s">
        <v>344</v>
      </c>
      <c r="E84" s="144" t="s">
        <v>317</v>
      </c>
      <c r="F84" s="100">
        <v>1</v>
      </c>
      <c r="G84" s="154">
        <v>5339</v>
      </c>
      <c r="H84" s="155"/>
      <c r="I84" s="6" t="e">
        <f t="shared" si="1"/>
        <v>#DIV/0!</v>
      </c>
      <c r="J84" s="157">
        <v>125</v>
      </c>
      <c r="K84" s="160">
        <v>237000</v>
      </c>
      <c r="M84" s="7"/>
      <c r="N84" s="7"/>
    </row>
    <row r="85" spans="1:14" ht="13.5">
      <c r="A85">
        <v>83</v>
      </c>
      <c r="B85" s="99" t="s">
        <v>431</v>
      </c>
      <c r="C85" s="2" t="s">
        <v>365</v>
      </c>
      <c r="D85" s="2" t="s">
        <v>344</v>
      </c>
      <c r="E85" s="144" t="s">
        <v>317</v>
      </c>
      <c r="F85" s="100">
        <v>2</v>
      </c>
      <c r="G85" s="154">
        <v>3608</v>
      </c>
      <c r="H85" s="155"/>
      <c r="I85" s="6" t="e">
        <f t="shared" si="1"/>
        <v>#DIV/0!</v>
      </c>
      <c r="J85" s="157">
        <v>90</v>
      </c>
      <c r="K85" s="160">
        <v>157000</v>
      </c>
      <c r="M85" s="7"/>
      <c r="N85" s="7"/>
    </row>
    <row r="86" spans="1:14" ht="13.5">
      <c r="A86" s="14">
        <v>84</v>
      </c>
      <c r="B86" s="99" t="s">
        <v>432</v>
      </c>
      <c r="C86" s="2" t="s">
        <v>365</v>
      </c>
      <c r="D86" s="2" t="s">
        <v>344</v>
      </c>
      <c r="E86" s="144" t="s">
        <v>317</v>
      </c>
      <c r="F86" s="100">
        <v>1</v>
      </c>
      <c r="G86" s="154">
        <v>7954</v>
      </c>
      <c r="H86" s="155"/>
      <c r="I86" s="6" t="e">
        <f t="shared" si="1"/>
        <v>#DIV/0!</v>
      </c>
      <c r="J86" s="157">
        <v>197</v>
      </c>
      <c r="K86" s="160">
        <v>346000</v>
      </c>
      <c r="M86" s="7"/>
      <c r="N86" s="7"/>
    </row>
    <row r="87" spans="1:14" ht="13.5">
      <c r="A87">
        <v>85</v>
      </c>
      <c r="B87" s="99" t="s">
        <v>433</v>
      </c>
      <c r="C87" s="2" t="s">
        <v>365</v>
      </c>
      <c r="D87" s="2" t="s">
        <v>344</v>
      </c>
      <c r="E87" s="144" t="s">
        <v>317</v>
      </c>
      <c r="F87" s="100">
        <v>2</v>
      </c>
      <c r="G87" s="154">
        <v>4885</v>
      </c>
      <c r="H87" s="155"/>
      <c r="I87" s="6" t="e">
        <f t="shared" si="1"/>
        <v>#DIV/0!</v>
      </c>
      <c r="J87" s="157">
        <v>118</v>
      </c>
      <c r="K87" s="160">
        <v>213000</v>
      </c>
      <c r="M87" s="7"/>
      <c r="N87" s="7"/>
    </row>
    <row r="88" spans="1:14" ht="13.5">
      <c r="A88">
        <v>86</v>
      </c>
      <c r="B88" s="99" t="s">
        <v>434</v>
      </c>
      <c r="C88" s="2" t="s">
        <v>365</v>
      </c>
      <c r="D88" s="2" t="s">
        <v>376</v>
      </c>
      <c r="E88" s="144" t="s">
        <v>317</v>
      </c>
      <c r="F88" s="100">
        <v>1</v>
      </c>
      <c r="G88" s="154">
        <v>10007</v>
      </c>
      <c r="H88" s="155"/>
      <c r="I88" s="6" t="e">
        <f t="shared" si="1"/>
        <v>#DIV/0!</v>
      </c>
      <c r="J88" s="157">
        <v>206</v>
      </c>
      <c r="K88" s="160">
        <v>470000</v>
      </c>
      <c r="M88" s="7"/>
      <c r="N88" s="7"/>
    </row>
    <row r="89" spans="1:14" ht="13.5">
      <c r="A89">
        <v>87</v>
      </c>
      <c r="B89" s="99" t="s">
        <v>435</v>
      </c>
      <c r="C89" s="2" t="s">
        <v>365</v>
      </c>
      <c r="D89" s="2" t="s">
        <v>344</v>
      </c>
      <c r="E89" s="144" t="s">
        <v>317</v>
      </c>
      <c r="F89" s="100">
        <v>1</v>
      </c>
      <c r="G89" s="154">
        <v>5028</v>
      </c>
      <c r="H89" s="155"/>
      <c r="I89" s="6" t="e">
        <f t="shared" si="1"/>
        <v>#DIV/0!</v>
      </c>
      <c r="J89" s="157">
        <v>71</v>
      </c>
      <c r="K89" s="160">
        <v>261000</v>
      </c>
      <c r="M89" s="7"/>
      <c r="N89" s="7"/>
    </row>
    <row r="90" spans="1:14" ht="13.5">
      <c r="A90">
        <v>88</v>
      </c>
      <c r="B90" s="99" t="s">
        <v>436</v>
      </c>
      <c r="C90" s="2" t="s">
        <v>365</v>
      </c>
      <c r="D90" s="2" t="s">
        <v>344</v>
      </c>
      <c r="E90" s="144" t="s">
        <v>317</v>
      </c>
      <c r="F90" s="100">
        <v>1</v>
      </c>
      <c r="G90" s="154">
        <v>7813</v>
      </c>
      <c r="H90" s="155"/>
      <c r="I90" s="6" t="e">
        <f t="shared" si="1"/>
        <v>#DIV/0!</v>
      </c>
      <c r="J90" s="157">
        <v>192</v>
      </c>
      <c r="K90" s="160">
        <v>342000</v>
      </c>
      <c r="M90" s="7"/>
      <c r="N90" s="7"/>
    </row>
    <row r="91" spans="1:14" ht="13.5">
      <c r="A91">
        <v>89</v>
      </c>
      <c r="B91" s="99" t="s">
        <v>437</v>
      </c>
      <c r="C91" s="2" t="s">
        <v>365</v>
      </c>
      <c r="D91" s="2" t="s">
        <v>344</v>
      </c>
      <c r="E91" s="144" t="s">
        <v>317</v>
      </c>
      <c r="F91" s="100">
        <v>1</v>
      </c>
      <c r="G91" s="154">
        <v>7745</v>
      </c>
      <c r="H91" s="155"/>
      <c r="I91" s="6" t="e">
        <f t="shared" si="1"/>
        <v>#DIV/0!</v>
      </c>
      <c r="J91" s="157">
        <v>164</v>
      </c>
      <c r="K91" s="160">
        <v>349000</v>
      </c>
      <c r="M91" s="7"/>
      <c r="N91" s="7"/>
    </row>
    <row r="92" spans="1:14" ht="13.5">
      <c r="A92" s="14">
        <v>90</v>
      </c>
      <c r="B92" s="99" t="s">
        <v>438</v>
      </c>
      <c r="C92" s="2" t="s">
        <v>365</v>
      </c>
      <c r="D92" s="2" t="s">
        <v>344</v>
      </c>
      <c r="E92" s="144" t="s">
        <v>317</v>
      </c>
      <c r="F92" s="100">
        <v>1</v>
      </c>
      <c r="G92" s="154">
        <v>5936</v>
      </c>
      <c r="H92" s="155"/>
      <c r="I92" s="6" t="e">
        <f t="shared" si="1"/>
        <v>#DIV/0!</v>
      </c>
      <c r="J92" s="157">
        <v>179</v>
      </c>
      <c r="K92" s="160">
        <v>243400</v>
      </c>
      <c r="M92" s="7"/>
      <c r="N92" s="7"/>
    </row>
    <row r="93" spans="1:14" ht="13.5">
      <c r="A93" s="14">
        <v>91</v>
      </c>
      <c r="B93" s="99" t="s">
        <v>439</v>
      </c>
      <c r="C93" s="2" t="s">
        <v>365</v>
      </c>
      <c r="D93" s="2" t="s">
        <v>344</v>
      </c>
      <c r="E93" s="144" t="s">
        <v>317</v>
      </c>
      <c r="F93" s="100">
        <v>1</v>
      </c>
      <c r="G93" s="154">
        <v>6080</v>
      </c>
      <c r="H93" s="155"/>
      <c r="I93" s="6" t="e">
        <f t="shared" si="1"/>
        <v>#DIV/0!</v>
      </c>
      <c r="J93" s="157">
        <v>145</v>
      </c>
      <c r="K93" s="160">
        <v>266500</v>
      </c>
      <c r="M93" s="7"/>
      <c r="N93" s="7"/>
    </row>
    <row r="94" spans="1:14" ht="13.5">
      <c r="A94">
        <v>92</v>
      </c>
      <c r="B94" s="99" t="s">
        <v>440</v>
      </c>
      <c r="C94" s="2" t="s">
        <v>365</v>
      </c>
      <c r="D94" s="2" t="s">
        <v>344</v>
      </c>
      <c r="E94" s="144" t="s">
        <v>317</v>
      </c>
      <c r="F94" s="100">
        <v>1</v>
      </c>
      <c r="G94" s="154">
        <v>10953</v>
      </c>
      <c r="H94" s="155"/>
      <c r="I94" s="6" t="e">
        <f t="shared" si="1"/>
        <v>#DIV/0!</v>
      </c>
      <c r="J94" s="157">
        <v>194</v>
      </c>
      <c r="K94" s="160">
        <v>529000</v>
      </c>
      <c r="M94" s="7"/>
      <c r="N94" s="7"/>
    </row>
    <row r="95" spans="1:14" ht="13.5">
      <c r="A95" s="14">
        <v>93</v>
      </c>
      <c r="B95" s="99" t="s">
        <v>441</v>
      </c>
      <c r="C95" s="2" t="s">
        <v>365</v>
      </c>
      <c r="D95" s="2" t="s">
        <v>380</v>
      </c>
      <c r="E95" s="144" t="s">
        <v>317</v>
      </c>
      <c r="F95" s="100">
        <v>1</v>
      </c>
      <c r="G95" s="154">
        <v>3769</v>
      </c>
      <c r="H95" s="155"/>
      <c r="I95" s="6" t="e">
        <f t="shared" si="1"/>
        <v>#DIV/0!</v>
      </c>
      <c r="J95" s="157">
        <v>88</v>
      </c>
      <c r="K95" s="160">
        <v>159788</v>
      </c>
      <c r="M95" s="7"/>
      <c r="N95" s="7"/>
    </row>
    <row r="96" spans="1:14" ht="13.5">
      <c r="A96" s="14">
        <v>94</v>
      </c>
      <c r="B96" s="99" t="s">
        <v>442</v>
      </c>
      <c r="C96" s="2" t="s">
        <v>365</v>
      </c>
      <c r="D96" s="2" t="s">
        <v>344</v>
      </c>
      <c r="E96" s="144" t="s">
        <v>317</v>
      </c>
      <c r="F96" s="100">
        <v>1</v>
      </c>
      <c r="G96" s="154">
        <v>5914</v>
      </c>
      <c r="H96" s="155"/>
      <c r="I96" s="6" t="e">
        <f t="shared" si="1"/>
        <v>#DIV/0!</v>
      </c>
      <c r="J96" s="157">
        <v>161</v>
      </c>
      <c r="K96" s="160">
        <v>251000</v>
      </c>
      <c r="M96" s="7"/>
      <c r="N96" s="7"/>
    </row>
    <row r="97" spans="1:14" ht="13.5">
      <c r="A97">
        <v>95</v>
      </c>
      <c r="B97" s="99" t="s">
        <v>443</v>
      </c>
      <c r="C97" s="2" t="s">
        <v>365</v>
      </c>
      <c r="D97" s="2" t="s">
        <v>344</v>
      </c>
      <c r="E97" s="144" t="s">
        <v>317</v>
      </c>
      <c r="F97" s="100">
        <v>1</v>
      </c>
      <c r="G97" s="154">
        <v>4037</v>
      </c>
      <c r="H97" s="155"/>
      <c r="I97" s="6" t="e">
        <f t="shared" si="1"/>
        <v>#DIV/0!</v>
      </c>
      <c r="J97" s="157">
        <v>87</v>
      </c>
      <c r="K97" s="160">
        <v>181300</v>
      </c>
      <c r="M97" s="7"/>
      <c r="N97" s="7"/>
    </row>
    <row r="98" spans="1:14" ht="13.5">
      <c r="A98">
        <v>96</v>
      </c>
      <c r="B98" s="99" t="s">
        <v>444</v>
      </c>
      <c r="C98" s="2" t="s">
        <v>365</v>
      </c>
      <c r="D98" s="2" t="s">
        <v>344</v>
      </c>
      <c r="E98" s="144" t="s">
        <v>317</v>
      </c>
      <c r="F98" s="100">
        <v>1</v>
      </c>
      <c r="G98" s="154">
        <v>6049</v>
      </c>
      <c r="H98" s="155"/>
      <c r="I98" s="6" t="e">
        <f t="shared" si="1"/>
        <v>#DIV/0!</v>
      </c>
      <c r="J98" s="157">
        <v>126</v>
      </c>
      <c r="K98" s="160">
        <v>272000</v>
      </c>
      <c r="M98" s="7"/>
      <c r="N98" s="7"/>
    </row>
    <row r="99" spans="1:14" ht="13.5">
      <c r="A99">
        <v>97</v>
      </c>
      <c r="B99" s="99" t="s">
        <v>445</v>
      </c>
      <c r="C99" s="2" t="s">
        <v>365</v>
      </c>
      <c r="D99" s="2" t="s">
        <v>344</v>
      </c>
      <c r="E99" s="144" t="s">
        <v>317</v>
      </c>
      <c r="F99" s="100">
        <v>1</v>
      </c>
      <c r="G99" s="154">
        <v>5109</v>
      </c>
      <c r="H99" s="155"/>
      <c r="I99" s="6" t="e">
        <f t="shared" si="1"/>
        <v>#DIV/0!</v>
      </c>
      <c r="J99" s="157">
        <v>99</v>
      </c>
      <c r="K99" s="160">
        <v>237500</v>
      </c>
      <c r="M99" s="7"/>
      <c r="N99" s="7"/>
    </row>
    <row r="100" spans="1:14" ht="13.5">
      <c r="A100">
        <v>98</v>
      </c>
      <c r="B100" s="99" t="s">
        <v>446</v>
      </c>
      <c r="C100" s="2" t="s">
        <v>365</v>
      </c>
      <c r="D100" s="2" t="s">
        <v>344</v>
      </c>
      <c r="E100" s="144" t="s">
        <v>317</v>
      </c>
      <c r="F100" s="100">
        <v>1</v>
      </c>
      <c r="G100" s="154">
        <v>4067</v>
      </c>
      <c r="H100" s="155"/>
      <c r="I100" s="6" t="e">
        <f t="shared" si="1"/>
        <v>#DIV/0!</v>
      </c>
      <c r="J100" s="157">
        <v>92</v>
      </c>
      <c r="K100" s="160">
        <v>184000</v>
      </c>
      <c r="M100" s="7"/>
      <c r="N100" s="7"/>
    </row>
    <row r="101" spans="1:14" ht="13.5">
      <c r="A101">
        <v>99</v>
      </c>
      <c r="B101" s="99" t="s">
        <v>447</v>
      </c>
      <c r="C101" s="2" t="s">
        <v>365</v>
      </c>
      <c r="D101" s="2" t="s">
        <v>344</v>
      </c>
      <c r="E101" s="144" t="s">
        <v>317</v>
      </c>
      <c r="F101" s="100">
        <v>1</v>
      </c>
      <c r="G101" s="154">
        <v>2648</v>
      </c>
      <c r="H101" s="155"/>
      <c r="I101" s="6" t="e">
        <f t="shared" si="1"/>
        <v>#DIV/0!</v>
      </c>
      <c r="J101" s="157">
        <v>73</v>
      </c>
      <c r="K101" s="160">
        <v>112000</v>
      </c>
      <c r="M101" s="7"/>
      <c r="N101" s="7"/>
    </row>
    <row r="102" spans="1:14" ht="13.5">
      <c r="A102">
        <v>100</v>
      </c>
      <c r="B102" s="99" t="s">
        <v>448</v>
      </c>
      <c r="C102" s="2" t="s">
        <v>365</v>
      </c>
      <c r="D102" s="2" t="s">
        <v>344</v>
      </c>
      <c r="E102" s="144" t="s">
        <v>317</v>
      </c>
      <c r="F102" s="100">
        <v>1</v>
      </c>
      <c r="G102" s="154">
        <v>6835</v>
      </c>
      <c r="H102" s="155"/>
      <c r="I102" s="6" t="e">
        <f t="shared" si="1"/>
        <v>#DIV/0!</v>
      </c>
      <c r="J102" s="157">
        <v>150</v>
      </c>
      <c r="K102" s="160">
        <v>308000</v>
      </c>
      <c r="M102" s="7"/>
      <c r="N102" s="7"/>
    </row>
    <row r="103" spans="1:14" ht="13.5">
      <c r="A103" s="14">
        <v>101</v>
      </c>
      <c r="B103" s="99" t="s">
        <v>449</v>
      </c>
      <c r="C103" s="2" t="s">
        <v>365</v>
      </c>
      <c r="D103" s="2" t="s">
        <v>344</v>
      </c>
      <c r="E103" s="144" t="s">
        <v>317</v>
      </c>
      <c r="F103" s="100">
        <v>1</v>
      </c>
      <c r="G103" s="154">
        <v>4205</v>
      </c>
      <c r="H103" s="155"/>
      <c r="I103" s="6" t="e">
        <f t="shared" si="1"/>
        <v>#DIV/0!</v>
      </c>
      <c r="J103" s="157">
        <v>101</v>
      </c>
      <c r="K103" s="160">
        <v>186700</v>
      </c>
      <c r="M103" s="7"/>
      <c r="N103" s="7"/>
    </row>
    <row r="104" spans="1:14" ht="13.5">
      <c r="A104">
        <v>102</v>
      </c>
      <c r="B104" s="99" t="s">
        <v>450</v>
      </c>
      <c r="C104" s="2" t="s">
        <v>365</v>
      </c>
      <c r="D104" s="2" t="s">
        <v>344</v>
      </c>
      <c r="E104" s="144" t="s">
        <v>317</v>
      </c>
      <c r="F104" s="100">
        <v>1</v>
      </c>
      <c r="G104" s="154">
        <v>7090</v>
      </c>
      <c r="H104" s="155"/>
      <c r="I104" s="6" t="e">
        <f t="shared" si="1"/>
        <v>#DIV/0!</v>
      </c>
      <c r="J104" s="157">
        <v>173</v>
      </c>
      <c r="K104" s="160">
        <v>312000</v>
      </c>
      <c r="M104" s="7"/>
      <c r="N104" s="7"/>
    </row>
    <row r="105" spans="1:14" ht="13.5">
      <c r="A105" s="14">
        <v>103</v>
      </c>
      <c r="B105" s="99" t="s">
        <v>451</v>
      </c>
      <c r="C105" s="2" t="s">
        <v>365</v>
      </c>
      <c r="D105" s="2" t="s">
        <v>344</v>
      </c>
      <c r="E105" s="144" t="s">
        <v>317</v>
      </c>
      <c r="F105" s="100">
        <v>1</v>
      </c>
      <c r="G105" s="154">
        <v>6312</v>
      </c>
      <c r="H105" s="155"/>
      <c r="I105" s="6" t="e">
        <f t="shared" si="1"/>
        <v>#DIV/0!</v>
      </c>
      <c r="J105" s="157">
        <v>157</v>
      </c>
      <c r="K105" s="160">
        <v>247150</v>
      </c>
      <c r="M105" s="7"/>
      <c r="N105" s="7"/>
    </row>
    <row r="106" spans="1:14" ht="13.5">
      <c r="A106">
        <v>104</v>
      </c>
      <c r="B106" s="99" t="s">
        <v>452</v>
      </c>
      <c r="C106" s="2" t="s">
        <v>365</v>
      </c>
      <c r="D106" s="2" t="s">
        <v>344</v>
      </c>
      <c r="E106" s="144" t="s">
        <v>317</v>
      </c>
      <c r="F106" s="100">
        <v>1</v>
      </c>
      <c r="G106" s="154">
        <v>6782</v>
      </c>
      <c r="H106" s="155"/>
      <c r="I106" s="6" t="e">
        <f t="shared" si="1"/>
        <v>#DIV/0!</v>
      </c>
      <c r="J106" s="157">
        <v>193</v>
      </c>
      <c r="K106" s="160">
        <v>283000</v>
      </c>
      <c r="M106" s="7"/>
      <c r="N106" s="7"/>
    </row>
    <row r="107" spans="1:14" ht="13.5">
      <c r="A107">
        <v>105</v>
      </c>
      <c r="B107" s="99" t="s">
        <v>453</v>
      </c>
      <c r="C107" s="2" t="s">
        <v>365</v>
      </c>
      <c r="D107" s="2" t="s">
        <v>344</v>
      </c>
      <c r="E107" s="144" t="s">
        <v>317</v>
      </c>
      <c r="F107" s="100">
        <v>2</v>
      </c>
      <c r="G107" s="154">
        <v>3554</v>
      </c>
      <c r="H107" s="155"/>
      <c r="I107" s="6" t="e">
        <f t="shared" si="1"/>
        <v>#DIV/0!</v>
      </c>
      <c r="J107" s="157">
        <v>80</v>
      </c>
      <c r="K107" s="160">
        <v>161000</v>
      </c>
      <c r="M107" s="7"/>
      <c r="N107" s="7"/>
    </row>
    <row r="108" spans="1:14" ht="13.5">
      <c r="A108">
        <v>106</v>
      </c>
      <c r="B108" s="99" t="s">
        <v>454</v>
      </c>
      <c r="C108" s="2" t="s">
        <v>365</v>
      </c>
      <c r="D108" s="2" t="s">
        <v>380</v>
      </c>
      <c r="E108" s="144" t="s">
        <v>317</v>
      </c>
      <c r="F108" s="100">
        <v>1</v>
      </c>
      <c r="G108" s="154">
        <v>4770</v>
      </c>
      <c r="H108" s="155"/>
      <c r="I108" s="6" t="e">
        <f t="shared" si="1"/>
        <v>#DIV/0!</v>
      </c>
      <c r="J108" s="157">
        <v>105</v>
      </c>
      <c r="K108" s="160">
        <v>209000</v>
      </c>
      <c r="M108" s="7"/>
      <c r="N108" s="7"/>
    </row>
    <row r="109" spans="1:14" ht="13.5">
      <c r="A109">
        <v>107</v>
      </c>
      <c r="B109" s="99" t="s">
        <v>455</v>
      </c>
      <c r="C109" s="2" t="s">
        <v>365</v>
      </c>
      <c r="D109" s="2" t="s">
        <v>344</v>
      </c>
      <c r="E109" s="144" t="s">
        <v>317</v>
      </c>
      <c r="F109" s="100">
        <v>1</v>
      </c>
      <c r="G109" s="154">
        <v>6627</v>
      </c>
      <c r="H109" s="155"/>
      <c r="I109" s="6" t="e">
        <f t="shared" si="1"/>
        <v>#DIV/0!</v>
      </c>
      <c r="J109" s="157">
        <v>156</v>
      </c>
      <c r="K109" s="160">
        <v>292000</v>
      </c>
      <c r="M109" s="7"/>
      <c r="N109" s="7"/>
    </row>
    <row r="110" spans="1:14" ht="13.5">
      <c r="A110">
        <v>108</v>
      </c>
      <c r="B110" s="99" t="s">
        <v>456</v>
      </c>
      <c r="C110" s="2" t="s">
        <v>365</v>
      </c>
      <c r="D110" s="2" t="s">
        <v>344</v>
      </c>
      <c r="E110" s="144" t="s">
        <v>317</v>
      </c>
      <c r="F110" s="100">
        <v>1</v>
      </c>
      <c r="G110" s="154">
        <v>4732</v>
      </c>
      <c r="H110" s="155"/>
      <c r="I110" s="6" t="e">
        <f t="shared" si="1"/>
        <v>#DIV/0!</v>
      </c>
      <c r="J110" s="157">
        <v>110</v>
      </c>
      <c r="K110" s="160">
        <v>210000</v>
      </c>
      <c r="M110" s="7"/>
      <c r="N110" s="7"/>
    </row>
    <row r="111" spans="1:14" ht="13.5">
      <c r="A111" s="14">
        <v>109</v>
      </c>
      <c r="B111" s="99" t="s">
        <v>457</v>
      </c>
      <c r="C111" s="2" t="s">
        <v>365</v>
      </c>
      <c r="D111" s="2" t="s">
        <v>380</v>
      </c>
      <c r="E111" s="144" t="s">
        <v>317</v>
      </c>
      <c r="F111" s="100">
        <v>1</v>
      </c>
      <c r="G111" s="154">
        <v>3537</v>
      </c>
      <c r="H111" s="155"/>
      <c r="I111" s="6" t="e">
        <f t="shared" si="1"/>
        <v>#DIV/0!</v>
      </c>
      <c r="J111" s="157">
        <v>107</v>
      </c>
      <c r="K111" s="160">
        <v>125000</v>
      </c>
      <c r="M111" s="7"/>
      <c r="N111" s="7"/>
    </row>
    <row r="112" spans="1:14" ht="13.5">
      <c r="A112" s="14">
        <v>110</v>
      </c>
      <c r="B112" s="99" t="s">
        <v>458</v>
      </c>
      <c r="C112" s="2" t="s">
        <v>365</v>
      </c>
      <c r="D112" s="2" t="s">
        <v>380</v>
      </c>
      <c r="E112" s="144" t="s">
        <v>317</v>
      </c>
      <c r="F112" s="100">
        <v>1</v>
      </c>
      <c r="G112" s="154">
        <v>2708</v>
      </c>
      <c r="H112" s="155"/>
      <c r="I112" s="6" t="e">
        <f t="shared" si="1"/>
        <v>#DIV/0!</v>
      </c>
      <c r="J112" s="157">
        <v>68</v>
      </c>
      <c r="K112" s="160">
        <v>110000</v>
      </c>
      <c r="M112" s="7"/>
      <c r="N112" s="7"/>
    </row>
    <row r="113" spans="1:14" ht="13.5">
      <c r="A113">
        <v>111</v>
      </c>
      <c r="B113" s="99" t="s">
        <v>459</v>
      </c>
      <c r="C113" s="2" t="s">
        <v>365</v>
      </c>
      <c r="D113" s="2" t="s">
        <v>344</v>
      </c>
      <c r="E113" s="144" t="s">
        <v>317</v>
      </c>
      <c r="F113" s="100">
        <v>1</v>
      </c>
      <c r="G113" s="154">
        <v>5542</v>
      </c>
      <c r="H113" s="155"/>
      <c r="I113" s="6" t="e">
        <f t="shared" si="1"/>
        <v>#DIV/0!</v>
      </c>
      <c r="J113" s="157">
        <v>126</v>
      </c>
      <c r="K113" s="160">
        <v>249000</v>
      </c>
      <c r="M113" s="7"/>
      <c r="N113" s="7"/>
    </row>
    <row r="114" spans="1:14" ht="13.5">
      <c r="A114" s="14">
        <v>112</v>
      </c>
      <c r="B114" s="99" t="s">
        <v>460</v>
      </c>
      <c r="C114" s="2" t="s">
        <v>365</v>
      </c>
      <c r="D114" s="2" t="s">
        <v>344</v>
      </c>
      <c r="E114" s="144" t="s">
        <v>317</v>
      </c>
      <c r="F114" s="100">
        <v>2</v>
      </c>
      <c r="G114" s="154">
        <v>3870</v>
      </c>
      <c r="H114" s="155"/>
      <c r="I114" s="6" t="e">
        <f t="shared" si="1"/>
        <v>#DIV/0!</v>
      </c>
      <c r="J114" s="157">
        <v>110</v>
      </c>
      <c r="K114" s="160">
        <v>163000</v>
      </c>
      <c r="M114" s="7"/>
      <c r="N114" s="7"/>
    </row>
    <row r="115" spans="1:14" ht="13.5">
      <c r="A115" s="14">
        <v>113</v>
      </c>
      <c r="B115" s="99" t="s">
        <v>461</v>
      </c>
      <c r="C115" s="2" t="s">
        <v>365</v>
      </c>
      <c r="D115" s="2" t="s">
        <v>344</v>
      </c>
      <c r="E115" s="144" t="s">
        <v>317</v>
      </c>
      <c r="F115" s="100">
        <v>1</v>
      </c>
      <c r="G115" s="154">
        <v>5275</v>
      </c>
      <c r="H115" s="155"/>
      <c r="I115" s="6" t="e">
        <f t="shared" si="1"/>
        <v>#DIV/0!</v>
      </c>
      <c r="J115" s="157">
        <v>85</v>
      </c>
      <c r="K115" s="160">
        <v>264000</v>
      </c>
      <c r="M115" s="7"/>
      <c r="N115" s="7"/>
    </row>
    <row r="116" spans="1:14" ht="13.5">
      <c r="A116">
        <v>114</v>
      </c>
      <c r="B116" s="99" t="s">
        <v>462</v>
      </c>
      <c r="C116" s="2" t="s">
        <v>365</v>
      </c>
      <c r="D116" s="2" t="s">
        <v>380</v>
      </c>
      <c r="E116" s="144" t="s">
        <v>317</v>
      </c>
      <c r="F116" s="100">
        <v>1</v>
      </c>
      <c r="G116" s="154">
        <v>5346</v>
      </c>
      <c r="H116" s="155"/>
      <c r="I116" s="6" t="e">
        <f t="shared" si="1"/>
        <v>#DIV/0!</v>
      </c>
      <c r="J116" s="157">
        <v>124</v>
      </c>
      <c r="K116" s="160">
        <v>228000</v>
      </c>
      <c r="M116" s="7"/>
      <c r="N116" s="7"/>
    </row>
    <row r="117" spans="1:14" ht="13.5">
      <c r="A117">
        <v>115</v>
      </c>
      <c r="B117" s="99" t="s">
        <v>463</v>
      </c>
      <c r="C117" s="2" t="s">
        <v>365</v>
      </c>
      <c r="D117" s="2" t="s">
        <v>344</v>
      </c>
      <c r="E117" s="144" t="s">
        <v>317</v>
      </c>
      <c r="F117" s="100">
        <v>1</v>
      </c>
      <c r="G117" s="154">
        <v>5079</v>
      </c>
      <c r="H117" s="155"/>
      <c r="I117" s="6" t="e">
        <f t="shared" si="1"/>
        <v>#DIV/0!</v>
      </c>
      <c r="J117" s="157">
        <v>148</v>
      </c>
      <c r="K117" s="160">
        <v>219000</v>
      </c>
      <c r="M117" s="7"/>
      <c r="N117" s="7"/>
    </row>
    <row r="118" spans="1:14" ht="13.5">
      <c r="A118">
        <v>116</v>
      </c>
      <c r="B118" s="99" t="s">
        <v>464</v>
      </c>
      <c r="C118" s="2" t="s">
        <v>365</v>
      </c>
      <c r="D118" s="2" t="s">
        <v>344</v>
      </c>
      <c r="E118" s="144" t="s">
        <v>317</v>
      </c>
      <c r="F118" s="100">
        <v>2</v>
      </c>
      <c r="G118" s="154">
        <v>2997</v>
      </c>
      <c r="H118" s="155"/>
      <c r="I118" s="6" t="e">
        <f t="shared" si="1"/>
        <v>#DIV/0!</v>
      </c>
      <c r="J118" s="157">
        <v>141</v>
      </c>
      <c r="K118" s="160">
        <v>99800</v>
      </c>
      <c r="M118" s="7"/>
      <c r="N118" s="7"/>
    </row>
    <row r="119" spans="1:14" ht="13.5">
      <c r="A119">
        <v>117</v>
      </c>
      <c r="B119" s="99" t="s">
        <v>465</v>
      </c>
      <c r="C119" s="2" t="s">
        <v>365</v>
      </c>
      <c r="D119" s="2" t="s">
        <v>344</v>
      </c>
      <c r="E119" s="144" t="s">
        <v>317</v>
      </c>
      <c r="F119" s="100">
        <v>1</v>
      </c>
      <c r="G119" s="154">
        <v>4216</v>
      </c>
      <c r="H119" s="155"/>
      <c r="I119" s="6" t="e">
        <f t="shared" si="1"/>
        <v>#DIV/0!</v>
      </c>
      <c r="J119" s="157">
        <v>122</v>
      </c>
      <c r="K119" s="160">
        <v>181000</v>
      </c>
      <c r="M119" s="7"/>
      <c r="N119" s="7"/>
    </row>
    <row r="120" spans="1:14" ht="13.5">
      <c r="A120">
        <v>118</v>
      </c>
      <c r="B120" s="99" t="s">
        <v>466</v>
      </c>
      <c r="C120" s="2" t="s">
        <v>365</v>
      </c>
      <c r="D120" s="2" t="s">
        <v>344</v>
      </c>
      <c r="E120" s="144" t="s">
        <v>317</v>
      </c>
      <c r="F120" s="100">
        <v>2</v>
      </c>
      <c r="G120" s="154">
        <v>2790</v>
      </c>
      <c r="H120" s="155"/>
      <c r="I120" s="6" t="e">
        <f t="shared" si="1"/>
        <v>#DIV/0!</v>
      </c>
      <c r="J120" s="157">
        <v>84</v>
      </c>
      <c r="K120" s="160">
        <v>118000</v>
      </c>
      <c r="M120" s="7"/>
      <c r="N120" s="7"/>
    </row>
    <row r="121" spans="1:14" ht="13.5">
      <c r="A121">
        <v>119</v>
      </c>
      <c r="B121" s="99" t="s">
        <v>467</v>
      </c>
      <c r="C121" s="2" t="s">
        <v>365</v>
      </c>
      <c r="D121" s="2" t="s">
        <v>344</v>
      </c>
      <c r="E121" s="144" t="s">
        <v>317</v>
      </c>
      <c r="F121" s="100">
        <v>2</v>
      </c>
      <c r="G121" s="154">
        <v>4711</v>
      </c>
      <c r="H121" s="155"/>
      <c r="I121" s="6" t="e">
        <f t="shared" si="1"/>
        <v>#DIV/0!</v>
      </c>
      <c r="J121" s="157">
        <v>147</v>
      </c>
      <c r="K121" s="160">
        <v>195600</v>
      </c>
      <c r="M121" s="7"/>
      <c r="N121" s="7"/>
    </row>
    <row r="122" spans="1:14" ht="13.5">
      <c r="A122" s="14">
        <v>120</v>
      </c>
      <c r="B122" s="99" t="s">
        <v>468</v>
      </c>
      <c r="C122" s="2" t="s">
        <v>365</v>
      </c>
      <c r="D122" s="2" t="s">
        <v>344</v>
      </c>
      <c r="E122" s="144" t="s">
        <v>317</v>
      </c>
      <c r="F122" s="100">
        <v>1</v>
      </c>
      <c r="G122" s="154">
        <v>3776</v>
      </c>
      <c r="H122" s="155"/>
      <c r="I122" s="6" t="e">
        <f t="shared" si="1"/>
        <v>#DIV/0!</v>
      </c>
      <c r="J122" s="157">
        <v>109</v>
      </c>
      <c r="K122" s="160">
        <v>158840</v>
      </c>
      <c r="M122" s="7"/>
      <c r="N122" s="7"/>
    </row>
    <row r="123" spans="1:14" ht="13.5">
      <c r="A123">
        <v>121</v>
      </c>
      <c r="B123" s="99" t="s">
        <v>469</v>
      </c>
      <c r="C123" s="2" t="s">
        <v>365</v>
      </c>
      <c r="D123" s="2" t="s">
        <v>380</v>
      </c>
      <c r="E123" s="144" t="s">
        <v>317</v>
      </c>
      <c r="F123" s="100">
        <v>1</v>
      </c>
      <c r="G123" s="154">
        <v>5236</v>
      </c>
      <c r="H123" s="155"/>
      <c r="I123" s="6" t="e">
        <f t="shared" si="1"/>
        <v>#DIV/0!</v>
      </c>
      <c r="J123" s="157">
        <v>169</v>
      </c>
      <c r="K123" s="160">
        <v>176600</v>
      </c>
      <c r="M123" s="7"/>
      <c r="N123" s="7"/>
    </row>
    <row r="124" spans="1:14" ht="13.5">
      <c r="A124" s="14">
        <v>122</v>
      </c>
      <c r="B124" s="99" t="s">
        <v>470</v>
      </c>
      <c r="C124" s="2" t="s">
        <v>365</v>
      </c>
      <c r="D124" s="2" t="s">
        <v>380</v>
      </c>
      <c r="E124" s="144" t="s">
        <v>317</v>
      </c>
      <c r="F124" s="100">
        <v>1</v>
      </c>
      <c r="G124" s="154">
        <v>3892</v>
      </c>
      <c r="H124" s="155"/>
      <c r="I124" s="6" t="e">
        <f t="shared" si="1"/>
        <v>#DIV/0!</v>
      </c>
      <c r="J124" s="157">
        <v>121</v>
      </c>
      <c r="K124" s="160">
        <v>136000</v>
      </c>
      <c r="M124" s="7"/>
      <c r="N124" s="7"/>
    </row>
    <row r="125" spans="1:14" ht="13.5">
      <c r="A125">
        <v>123</v>
      </c>
      <c r="B125" s="99" t="s">
        <v>471</v>
      </c>
      <c r="C125" s="2" t="s">
        <v>365</v>
      </c>
      <c r="D125" s="2" t="s">
        <v>344</v>
      </c>
      <c r="E125" s="144" t="s">
        <v>317</v>
      </c>
      <c r="F125" s="100">
        <v>2</v>
      </c>
      <c r="G125" s="154">
        <v>3514</v>
      </c>
      <c r="H125" s="155"/>
      <c r="I125" s="6" t="e">
        <f t="shared" si="1"/>
        <v>#DIV/0!</v>
      </c>
      <c r="J125" s="157">
        <v>124</v>
      </c>
      <c r="K125" s="160">
        <v>140000</v>
      </c>
      <c r="M125" s="7"/>
      <c r="N125" s="7"/>
    </row>
    <row r="126" spans="1:14" s="14" customFormat="1" ht="13.5">
      <c r="A126">
        <v>124</v>
      </c>
      <c r="B126" s="100" t="s">
        <v>472</v>
      </c>
      <c r="C126" s="145" t="s">
        <v>365</v>
      </c>
      <c r="D126" s="2" t="s">
        <v>344</v>
      </c>
      <c r="E126" s="161" t="s">
        <v>317</v>
      </c>
      <c r="F126" s="100">
        <v>2</v>
      </c>
      <c r="G126" s="162">
        <v>4887</v>
      </c>
      <c r="H126" s="163"/>
      <c r="I126" s="151" t="e">
        <f>G126/H126</f>
        <v>#DIV/0!</v>
      </c>
      <c r="J126" s="157">
        <v>187</v>
      </c>
      <c r="K126" s="160">
        <v>188000</v>
      </c>
      <c r="M126" s="159"/>
      <c r="N126" s="159"/>
    </row>
    <row r="127" spans="1:14" s="14" customFormat="1" ht="13.5">
      <c r="A127">
        <v>125</v>
      </c>
      <c r="B127" s="100" t="s">
        <v>473</v>
      </c>
      <c r="C127" s="145" t="s">
        <v>365</v>
      </c>
      <c r="D127" s="2" t="s">
        <v>344</v>
      </c>
      <c r="E127" s="161" t="s">
        <v>317</v>
      </c>
      <c r="F127" s="100">
        <v>2</v>
      </c>
      <c r="G127" s="162">
        <v>2199</v>
      </c>
      <c r="H127" s="163"/>
      <c r="I127" s="151" t="e">
        <f>G127/H127</f>
        <v>#DIV/0!</v>
      </c>
      <c r="J127" s="157">
        <v>187</v>
      </c>
      <c r="K127" s="160">
        <v>188000</v>
      </c>
      <c r="M127" s="159"/>
      <c r="N127" s="159"/>
    </row>
    <row r="128" spans="1:14" ht="13.5">
      <c r="A128">
        <v>126</v>
      </c>
      <c r="B128" s="99" t="s">
        <v>474</v>
      </c>
      <c r="C128" s="2" t="s">
        <v>365</v>
      </c>
      <c r="D128" s="2" t="s">
        <v>380</v>
      </c>
      <c r="E128" s="144" t="s">
        <v>317</v>
      </c>
      <c r="F128" s="100">
        <v>1</v>
      </c>
      <c r="G128" s="154">
        <v>3000</v>
      </c>
      <c r="H128" s="155"/>
      <c r="I128" s="6" t="e">
        <f t="shared" si="1"/>
        <v>#DIV/0!</v>
      </c>
      <c r="J128" s="157">
        <v>78</v>
      </c>
      <c r="K128" s="160">
        <v>119000</v>
      </c>
      <c r="M128" s="7"/>
      <c r="N128" s="7"/>
    </row>
    <row r="129" spans="1:14" ht="13.5">
      <c r="A129">
        <v>127</v>
      </c>
      <c r="B129" s="99" t="s">
        <v>475</v>
      </c>
      <c r="C129" s="2" t="s">
        <v>365</v>
      </c>
      <c r="D129" s="2" t="s">
        <v>380</v>
      </c>
      <c r="E129" s="144" t="s">
        <v>317</v>
      </c>
      <c r="F129" s="100">
        <v>1</v>
      </c>
      <c r="G129" s="154">
        <v>3576</v>
      </c>
      <c r="H129" s="155"/>
      <c r="I129" s="6" t="e">
        <f t="shared" si="1"/>
        <v>#DIV/0!</v>
      </c>
      <c r="J129" s="157">
        <v>107</v>
      </c>
      <c r="K129" s="160">
        <v>129000</v>
      </c>
      <c r="M129" s="7"/>
      <c r="N129" s="7"/>
    </row>
    <row r="130" spans="1:14" ht="13.5">
      <c r="A130" s="14">
        <v>128</v>
      </c>
      <c r="B130" s="99" t="s">
        <v>476</v>
      </c>
      <c r="C130" s="2" t="s">
        <v>365</v>
      </c>
      <c r="D130" s="2" t="s">
        <v>380</v>
      </c>
      <c r="E130" s="144" t="s">
        <v>317</v>
      </c>
      <c r="F130" s="100">
        <v>1</v>
      </c>
      <c r="G130" s="154">
        <v>5578</v>
      </c>
      <c r="H130" s="155"/>
      <c r="I130" s="6" t="e">
        <f t="shared" si="1"/>
        <v>#DIV/0!</v>
      </c>
      <c r="J130" s="157">
        <v>177</v>
      </c>
      <c r="K130" s="160">
        <v>191000</v>
      </c>
      <c r="M130" s="7"/>
      <c r="N130" s="7"/>
    </row>
    <row r="131" spans="1:14" ht="13.5">
      <c r="A131" s="14">
        <v>129</v>
      </c>
      <c r="B131" s="99" t="s">
        <v>477</v>
      </c>
      <c r="C131" s="2" t="s">
        <v>365</v>
      </c>
      <c r="D131" s="2" t="s">
        <v>380</v>
      </c>
      <c r="E131" s="144" t="s">
        <v>317</v>
      </c>
      <c r="F131" s="100">
        <v>1</v>
      </c>
      <c r="G131" s="154">
        <v>3814</v>
      </c>
      <c r="H131" s="155"/>
      <c r="I131" s="6" t="e">
        <f t="shared" si="1"/>
        <v>#DIV/0!</v>
      </c>
      <c r="J131" s="157">
        <v>118</v>
      </c>
      <c r="K131" s="160">
        <v>134000</v>
      </c>
      <c r="M131" s="7"/>
      <c r="N131" s="7"/>
    </row>
    <row r="132" spans="1:14" ht="13.5">
      <c r="A132">
        <v>130</v>
      </c>
      <c r="B132" s="99" t="s">
        <v>478</v>
      </c>
      <c r="C132" s="2" t="s">
        <v>365</v>
      </c>
      <c r="D132" s="2" t="s">
        <v>344</v>
      </c>
      <c r="E132" s="144" t="s">
        <v>317</v>
      </c>
      <c r="F132" s="100">
        <v>1</v>
      </c>
      <c r="G132" s="154">
        <v>4146</v>
      </c>
      <c r="H132" s="155"/>
      <c r="I132" s="6" t="e">
        <f aca="true" t="shared" si="2" ref="I132:I144">G132/H132</f>
        <v>#DIV/0!</v>
      </c>
      <c r="J132" s="157">
        <v>100</v>
      </c>
      <c r="K132" s="160">
        <v>186000</v>
      </c>
      <c r="M132" s="7"/>
      <c r="N132" s="7"/>
    </row>
    <row r="133" spans="1:14" ht="13.5">
      <c r="A133" s="14">
        <v>131</v>
      </c>
      <c r="B133" s="99" t="s">
        <v>479</v>
      </c>
      <c r="C133" s="2" t="s">
        <v>365</v>
      </c>
      <c r="D133" s="2" t="s">
        <v>344</v>
      </c>
      <c r="E133" s="144" t="s">
        <v>317</v>
      </c>
      <c r="F133" s="100">
        <v>1</v>
      </c>
      <c r="G133" s="154">
        <v>3429</v>
      </c>
      <c r="H133" s="155"/>
      <c r="I133" s="6" t="e">
        <f t="shared" si="2"/>
        <v>#DIV/0!</v>
      </c>
      <c r="J133" s="157">
        <v>117</v>
      </c>
      <c r="K133" s="160">
        <v>135000</v>
      </c>
      <c r="M133" s="7"/>
      <c r="N133" s="7"/>
    </row>
    <row r="134" spans="1:14" ht="13.5">
      <c r="A134" s="14">
        <v>132</v>
      </c>
      <c r="B134" s="99" t="s">
        <v>480</v>
      </c>
      <c r="C134" s="2" t="s">
        <v>365</v>
      </c>
      <c r="D134" s="2" t="s">
        <v>344</v>
      </c>
      <c r="E134" s="144" t="s">
        <v>317</v>
      </c>
      <c r="F134" s="100">
        <v>2</v>
      </c>
      <c r="G134" s="154">
        <v>4242</v>
      </c>
      <c r="H134" s="155"/>
      <c r="I134" s="6" t="e">
        <f t="shared" si="2"/>
        <v>#DIV/0!</v>
      </c>
      <c r="J134" s="157">
        <v>153</v>
      </c>
      <c r="K134" s="160">
        <v>166000</v>
      </c>
      <c r="M134" s="7"/>
      <c r="N134" s="7"/>
    </row>
    <row r="135" spans="1:14" ht="13.5">
      <c r="A135">
        <v>133</v>
      </c>
      <c r="B135" s="99" t="s">
        <v>481</v>
      </c>
      <c r="C135" s="2" t="s">
        <v>365</v>
      </c>
      <c r="D135" s="2" t="s">
        <v>380</v>
      </c>
      <c r="E135" s="144" t="s">
        <v>317</v>
      </c>
      <c r="F135" s="100">
        <v>1</v>
      </c>
      <c r="G135" s="154">
        <v>2394</v>
      </c>
      <c r="H135" s="155"/>
      <c r="I135" s="6" t="e">
        <f t="shared" si="2"/>
        <v>#DIV/0!</v>
      </c>
      <c r="J135" s="157">
        <v>70</v>
      </c>
      <c r="K135" s="160">
        <v>88300</v>
      </c>
      <c r="M135" s="7"/>
      <c r="N135" s="7"/>
    </row>
    <row r="136" spans="1:14" ht="13.5">
      <c r="A136">
        <v>134</v>
      </c>
      <c r="B136" s="99" t="s">
        <v>482</v>
      </c>
      <c r="C136" s="2" t="s">
        <v>365</v>
      </c>
      <c r="D136" s="2" t="s">
        <v>344</v>
      </c>
      <c r="E136" s="144" t="s">
        <v>317</v>
      </c>
      <c r="F136" s="100">
        <v>1</v>
      </c>
      <c r="G136" s="154">
        <v>2850</v>
      </c>
      <c r="H136" s="155"/>
      <c r="I136" s="6" t="e">
        <f t="shared" si="2"/>
        <v>#DIV/0!</v>
      </c>
      <c r="J136" s="157">
        <v>74</v>
      </c>
      <c r="K136" s="160">
        <v>123000</v>
      </c>
      <c r="M136" s="7"/>
      <c r="N136" s="7"/>
    </row>
    <row r="137" spans="1:14" ht="13.5">
      <c r="A137">
        <v>135</v>
      </c>
      <c r="B137" s="99" t="s">
        <v>483</v>
      </c>
      <c r="C137" s="2" t="s">
        <v>365</v>
      </c>
      <c r="D137" s="2" t="s">
        <v>344</v>
      </c>
      <c r="E137" s="144" t="s">
        <v>317</v>
      </c>
      <c r="F137" s="100">
        <v>1</v>
      </c>
      <c r="G137" s="154">
        <v>3100</v>
      </c>
      <c r="H137" s="155"/>
      <c r="I137" s="6" t="e">
        <f t="shared" si="2"/>
        <v>#DIV/0!</v>
      </c>
      <c r="J137" s="157">
        <v>83</v>
      </c>
      <c r="K137" s="160">
        <v>132000</v>
      </c>
      <c r="M137" s="7"/>
      <c r="N137" s="7"/>
    </row>
    <row r="138" spans="1:14" ht="13.5">
      <c r="A138">
        <v>136</v>
      </c>
      <c r="B138" s="99" t="s">
        <v>484</v>
      </c>
      <c r="C138" s="2" t="s">
        <v>365</v>
      </c>
      <c r="D138" s="2" t="s">
        <v>344</v>
      </c>
      <c r="E138" s="144" t="s">
        <v>317</v>
      </c>
      <c r="F138" s="100">
        <v>1</v>
      </c>
      <c r="G138" s="154">
        <v>3366</v>
      </c>
      <c r="H138" s="155"/>
      <c r="I138" s="6" t="e">
        <f t="shared" si="2"/>
        <v>#DIV/0!</v>
      </c>
      <c r="J138" s="157">
        <v>116</v>
      </c>
      <c r="K138" s="160">
        <v>133000</v>
      </c>
      <c r="M138" s="7"/>
      <c r="N138" s="7"/>
    </row>
    <row r="139" spans="1:14" s="14" customFormat="1" ht="13.5">
      <c r="A139">
        <v>137</v>
      </c>
      <c r="B139" s="100" t="s">
        <v>485</v>
      </c>
      <c r="C139" s="145" t="s">
        <v>365</v>
      </c>
      <c r="D139" s="2" t="s">
        <v>486</v>
      </c>
      <c r="E139" s="161" t="s">
        <v>317</v>
      </c>
      <c r="F139" s="100">
        <v>1</v>
      </c>
      <c r="G139" s="162">
        <v>42366</v>
      </c>
      <c r="H139" s="163"/>
      <c r="I139" s="164" t="e">
        <f t="shared" si="2"/>
        <v>#DIV/0!</v>
      </c>
      <c r="J139" s="157">
        <v>762</v>
      </c>
      <c r="K139" s="165">
        <v>2047000</v>
      </c>
      <c r="M139" s="166"/>
      <c r="N139" s="166"/>
    </row>
    <row r="140" spans="1:14" s="14" customFormat="1" ht="13.5">
      <c r="A140">
        <v>138</v>
      </c>
      <c r="B140" s="100" t="s">
        <v>487</v>
      </c>
      <c r="C140" s="100" t="s">
        <v>365</v>
      </c>
      <c r="D140" s="100" t="s">
        <v>486</v>
      </c>
      <c r="E140" s="167" t="s">
        <v>317</v>
      </c>
      <c r="F140" s="100">
        <v>1</v>
      </c>
      <c r="G140" s="162">
        <v>17127</v>
      </c>
      <c r="H140" s="163"/>
      <c r="I140" s="168" t="e">
        <f t="shared" si="2"/>
        <v>#DIV/0!</v>
      </c>
      <c r="J140" s="157">
        <v>480</v>
      </c>
      <c r="K140" s="165">
        <v>803000</v>
      </c>
      <c r="M140" s="166"/>
      <c r="N140" s="166"/>
    </row>
    <row r="141" spans="1:14" s="14" customFormat="1" ht="13.5">
      <c r="A141" s="14">
        <v>139</v>
      </c>
      <c r="B141" s="100" t="s">
        <v>488</v>
      </c>
      <c r="C141" s="100" t="s">
        <v>365</v>
      </c>
      <c r="D141" s="100" t="s">
        <v>486</v>
      </c>
      <c r="E141" s="167" t="s">
        <v>317</v>
      </c>
      <c r="F141" s="100">
        <v>1</v>
      </c>
      <c r="G141" s="162">
        <v>16242</v>
      </c>
      <c r="H141" s="163"/>
      <c r="I141" s="168" t="e">
        <f t="shared" si="2"/>
        <v>#DIV/0!</v>
      </c>
      <c r="J141" s="157">
        <v>400</v>
      </c>
      <c r="K141" s="165">
        <v>748000</v>
      </c>
      <c r="M141" s="166"/>
      <c r="N141" s="166"/>
    </row>
    <row r="142" spans="1:11" ht="13.5">
      <c r="A142">
        <v>140</v>
      </c>
      <c r="B142" s="169" t="s">
        <v>489</v>
      </c>
      <c r="C142" s="169" t="s">
        <v>490</v>
      </c>
      <c r="D142" s="2" t="s">
        <v>491</v>
      </c>
      <c r="E142" s="144" t="s">
        <v>317</v>
      </c>
      <c r="F142" s="145">
        <v>3</v>
      </c>
      <c r="G142" s="146">
        <v>28573</v>
      </c>
      <c r="H142" s="147">
        <v>0</v>
      </c>
      <c r="I142" s="164" t="e">
        <f t="shared" si="2"/>
        <v>#DIV/0!</v>
      </c>
      <c r="J142" s="12">
        <v>622</v>
      </c>
      <c r="K142" s="12">
        <v>1328000</v>
      </c>
    </row>
    <row r="143" spans="1:11" ht="14.25" thickBot="1">
      <c r="A143" s="14">
        <v>141</v>
      </c>
      <c r="B143" s="170" t="s">
        <v>492</v>
      </c>
      <c r="C143" s="170" t="s">
        <v>490</v>
      </c>
      <c r="D143" s="120" t="s">
        <v>491</v>
      </c>
      <c r="E143" s="117" t="s">
        <v>317</v>
      </c>
      <c r="F143" s="11">
        <v>2</v>
      </c>
      <c r="G143" s="171">
        <v>16498</v>
      </c>
      <c r="H143" s="172">
        <v>0</v>
      </c>
      <c r="I143" s="173" t="e">
        <f t="shared" si="2"/>
        <v>#DIV/0!</v>
      </c>
      <c r="J143" s="123">
        <v>300</v>
      </c>
      <c r="K143" s="123">
        <v>775000</v>
      </c>
    </row>
    <row r="144" spans="2:11" ht="14.25" thickTop="1">
      <c r="B144" s="174" t="s">
        <v>3</v>
      </c>
      <c r="C144" s="118"/>
      <c r="D144" s="118"/>
      <c r="E144" s="118"/>
      <c r="F144" s="174"/>
      <c r="G144" s="175">
        <f>SUM(G3:G143)</f>
        <v>1318301</v>
      </c>
      <c r="H144" s="175">
        <f>SUM(H22:H141)</f>
        <v>0</v>
      </c>
      <c r="I144" s="176" t="e">
        <f t="shared" si="2"/>
        <v>#DIV/0!</v>
      </c>
      <c r="J144" s="177"/>
      <c r="K144" s="177"/>
    </row>
    <row r="145" spans="2:9" ht="27">
      <c r="B145" s="17"/>
      <c r="F145" s="724" t="s">
        <v>2218</v>
      </c>
      <c r="G145" s="4">
        <f>SUM(G3:G143)</f>
        <v>1318301</v>
      </c>
      <c r="H145" s="4"/>
      <c r="I145" s="5"/>
    </row>
    <row r="146" spans="2:9" ht="27">
      <c r="B146" s="17"/>
      <c r="F146" s="726" t="s">
        <v>2226</v>
      </c>
      <c r="G146" s="4">
        <v>0</v>
      </c>
      <c r="H146" s="4">
        <v>0</v>
      </c>
      <c r="I146" s="5"/>
    </row>
    <row r="148" spans="1:13" ht="54">
      <c r="A148" s="178" t="s">
        <v>2253</v>
      </c>
      <c r="B148" t="s">
        <v>331</v>
      </c>
      <c r="C148" t="s">
        <v>0</v>
      </c>
      <c r="D148" t="s">
        <v>1</v>
      </c>
      <c r="E148" t="s">
        <v>98</v>
      </c>
      <c r="F148" s="17" t="s">
        <v>106</v>
      </c>
      <c r="G148" t="s">
        <v>332</v>
      </c>
      <c r="H148" s="1" t="s">
        <v>493</v>
      </c>
      <c r="I148" s="1" t="s">
        <v>100</v>
      </c>
      <c r="J148" s="1" t="s">
        <v>28</v>
      </c>
      <c r="K148" s="1" t="s">
        <v>29</v>
      </c>
      <c r="L148" s="1" t="s">
        <v>99</v>
      </c>
      <c r="M148" s="1" t="s">
        <v>494</v>
      </c>
    </row>
    <row r="149" spans="1:13" ht="13.5">
      <c r="A149">
        <v>1</v>
      </c>
      <c r="B149" s="169" t="s">
        <v>495</v>
      </c>
      <c r="C149" s="169" t="s">
        <v>490</v>
      </c>
      <c r="D149" s="2" t="s">
        <v>496</v>
      </c>
      <c r="E149" s="179" t="s">
        <v>497</v>
      </c>
      <c r="F149" s="145">
        <v>1</v>
      </c>
      <c r="G149" s="146">
        <v>24311</v>
      </c>
      <c r="H149" s="147">
        <v>0</v>
      </c>
      <c r="I149" s="6"/>
      <c r="J149" s="12">
        <v>295</v>
      </c>
      <c r="K149" s="12">
        <v>1307000</v>
      </c>
      <c r="L149" s="169" t="s">
        <v>498</v>
      </c>
      <c r="M149" s="169" t="s">
        <v>499</v>
      </c>
    </row>
    <row r="150" spans="2:9" ht="13.5">
      <c r="B150" s="11" t="s">
        <v>3</v>
      </c>
      <c r="G150" s="4">
        <f>SUM(G149:G149)</f>
        <v>24311</v>
      </c>
      <c r="H150" s="4">
        <f>SUM(H149:H149)</f>
        <v>0</v>
      </c>
      <c r="I150" s="5" t="e">
        <f>G150/H150</f>
        <v>#DIV/0!</v>
      </c>
    </row>
    <row r="151" spans="6:8" ht="27">
      <c r="F151" s="724" t="s">
        <v>2218</v>
      </c>
      <c r="G151" s="4">
        <f>G149</f>
        <v>24311</v>
      </c>
      <c r="H151">
        <v>0</v>
      </c>
    </row>
    <row r="152" spans="6:8" ht="27">
      <c r="F152" s="726" t="s">
        <v>2226</v>
      </c>
      <c r="G152">
        <v>0</v>
      </c>
      <c r="H152">
        <v>0</v>
      </c>
    </row>
  </sheetData>
  <sheetProtection/>
  <printOptions/>
  <pageMargins left="0.7874015748031497" right="0.7874015748031497" top="0.5905511811023623" bottom="0.5511811023622047" header="0.5118110236220472" footer="0.5118110236220472"/>
  <pageSetup horizontalDpi="600" verticalDpi="600" orientation="portrait" paperSize="9" scale="52" r:id="rId1"/>
</worksheet>
</file>

<file path=xl/worksheets/sheet12.xml><?xml version="1.0" encoding="utf-8"?>
<worksheet xmlns="http://schemas.openxmlformats.org/spreadsheetml/2006/main" xmlns:r="http://schemas.openxmlformats.org/officeDocument/2006/relationships">
  <sheetPr>
    <pageSetUpPr fitToPage="1"/>
  </sheetPr>
  <dimension ref="A1:M32"/>
  <sheetViews>
    <sheetView zoomScalePageLayoutView="0" workbookViewId="0" topLeftCell="A7">
      <selection activeCell="D40" sqref="D40"/>
    </sheetView>
  </sheetViews>
  <sheetFormatPr defaultColWidth="9.00390625" defaultRowHeight="13.5"/>
  <cols>
    <col min="2" max="2" width="71.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1941</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1904</v>
      </c>
      <c r="C3" s="2" t="s">
        <v>1905</v>
      </c>
      <c r="D3" s="2" t="s">
        <v>1095</v>
      </c>
      <c r="E3" s="144" t="s">
        <v>1906</v>
      </c>
      <c r="F3" s="145">
        <v>4</v>
      </c>
      <c r="G3" s="146">
        <v>157176</v>
      </c>
      <c r="H3" s="147"/>
      <c r="I3" s="6" t="e">
        <v>#DIV/0!</v>
      </c>
      <c r="J3" s="3">
        <v>2936</v>
      </c>
      <c r="K3" s="3">
        <v>7355819</v>
      </c>
    </row>
    <row r="4" spans="1:11" ht="13.5">
      <c r="A4">
        <v>2</v>
      </c>
      <c r="B4" s="2" t="s">
        <v>1907</v>
      </c>
      <c r="C4" s="2" t="s">
        <v>1905</v>
      </c>
      <c r="D4" s="2" t="s">
        <v>1095</v>
      </c>
      <c r="E4" s="144" t="s">
        <v>1906</v>
      </c>
      <c r="F4" s="145">
        <v>5</v>
      </c>
      <c r="G4" s="148">
        <v>147539</v>
      </c>
      <c r="H4" s="147"/>
      <c r="I4" s="6" t="e">
        <v>#DIV/0!</v>
      </c>
      <c r="J4" s="3">
        <v>2824</v>
      </c>
      <c r="K4" s="3">
        <v>6847158</v>
      </c>
    </row>
    <row r="5" spans="1:11" ht="13.5">
      <c r="A5">
        <v>3</v>
      </c>
      <c r="B5" s="2" t="s">
        <v>1908</v>
      </c>
      <c r="C5" s="2" t="s">
        <v>1905</v>
      </c>
      <c r="D5" s="2" t="s">
        <v>1909</v>
      </c>
      <c r="E5" s="144" t="s">
        <v>1906</v>
      </c>
      <c r="F5" s="145">
        <v>3</v>
      </c>
      <c r="G5" s="146">
        <v>170023</v>
      </c>
      <c r="H5" s="147"/>
      <c r="I5" s="6" t="e">
        <v>#DIV/0!</v>
      </c>
      <c r="J5" s="3">
        <v>3457</v>
      </c>
      <c r="K5" s="3">
        <v>7763226</v>
      </c>
    </row>
    <row r="6" spans="1:11" ht="13.5">
      <c r="A6">
        <v>4</v>
      </c>
      <c r="B6" s="2" t="s">
        <v>1910</v>
      </c>
      <c r="C6" s="2" t="s">
        <v>1905</v>
      </c>
      <c r="D6" s="2" t="s">
        <v>1911</v>
      </c>
      <c r="E6" s="144" t="s">
        <v>1906</v>
      </c>
      <c r="F6" s="145">
        <v>3</v>
      </c>
      <c r="G6" s="148">
        <v>153030</v>
      </c>
      <c r="H6" s="147"/>
      <c r="I6" s="6" t="e">
        <v>#DIV/0!</v>
      </c>
      <c r="J6" s="3">
        <v>3056</v>
      </c>
      <c r="K6" s="3">
        <v>6999033</v>
      </c>
    </row>
    <row r="7" spans="1:11" ht="13.5">
      <c r="A7">
        <v>5</v>
      </c>
      <c r="B7" s="2" t="s">
        <v>1912</v>
      </c>
      <c r="C7" s="2" t="s">
        <v>1905</v>
      </c>
      <c r="D7" s="2" t="s">
        <v>1911</v>
      </c>
      <c r="E7" s="144" t="s">
        <v>1906</v>
      </c>
      <c r="F7" s="145">
        <v>5</v>
      </c>
      <c r="G7" s="148">
        <v>189615</v>
      </c>
      <c r="H7" s="147"/>
      <c r="I7" s="6" t="e">
        <v>#DIV/0!</v>
      </c>
      <c r="J7" s="3">
        <v>3794</v>
      </c>
      <c r="K7" s="3">
        <v>8764392</v>
      </c>
    </row>
    <row r="8" spans="1:11" s="14" customFormat="1" ht="13.5">
      <c r="A8" s="14">
        <v>6</v>
      </c>
      <c r="B8" s="145" t="s">
        <v>1913</v>
      </c>
      <c r="C8" s="145" t="s">
        <v>1905</v>
      </c>
      <c r="D8" s="145" t="s">
        <v>1911</v>
      </c>
      <c r="E8" s="161" t="s">
        <v>1906</v>
      </c>
      <c r="F8" s="145">
        <v>5</v>
      </c>
      <c r="G8" s="149">
        <v>193625</v>
      </c>
      <c r="H8" s="150"/>
      <c r="I8" s="151" t="e">
        <v>#DIV/0!</v>
      </c>
      <c r="J8" s="472">
        <v>3625</v>
      </c>
      <c r="K8" s="472">
        <v>9071668</v>
      </c>
    </row>
    <row r="9" spans="1:11" s="14" customFormat="1" ht="13.5">
      <c r="A9" s="14">
        <v>7</v>
      </c>
      <c r="B9" s="145" t="s">
        <v>1914</v>
      </c>
      <c r="C9" s="14" t="s">
        <v>1905</v>
      </c>
      <c r="D9" s="145" t="s">
        <v>1095</v>
      </c>
      <c r="E9" s="161" t="s">
        <v>1906</v>
      </c>
      <c r="F9" s="145">
        <v>4</v>
      </c>
      <c r="G9" s="149">
        <v>164155</v>
      </c>
      <c r="H9" s="153"/>
      <c r="I9" s="151" t="e">
        <v>#DIV/0!</v>
      </c>
      <c r="J9" s="472">
        <v>3003</v>
      </c>
      <c r="K9" s="472">
        <v>7743801</v>
      </c>
    </row>
    <row r="10" spans="1:11" ht="13.5">
      <c r="A10">
        <v>8</v>
      </c>
      <c r="B10" s="2" t="s">
        <v>1915</v>
      </c>
      <c r="C10" s="2" t="s">
        <v>1905</v>
      </c>
      <c r="D10" s="2" t="s">
        <v>1909</v>
      </c>
      <c r="E10" s="144" t="s">
        <v>1906</v>
      </c>
      <c r="F10" s="145">
        <v>5</v>
      </c>
      <c r="G10" s="148">
        <v>156056</v>
      </c>
      <c r="H10" s="147"/>
      <c r="I10" s="6" t="e">
        <v>#DIV/0!</v>
      </c>
      <c r="J10" s="472">
        <v>3313</v>
      </c>
      <c r="K10" s="472">
        <v>7209413</v>
      </c>
    </row>
    <row r="11" spans="1:11" ht="13.5">
      <c r="A11">
        <v>9</v>
      </c>
      <c r="B11" s="2" t="s">
        <v>1916</v>
      </c>
      <c r="C11" s="2" t="s">
        <v>1905</v>
      </c>
      <c r="D11" s="2" t="s">
        <v>1909</v>
      </c>
      <c r="E11" s="144" t="s">
        <v>1906</v>
      </c>
      <c r="F11" s="145">
        <v>5</v>
      </c>
      <c r="G11" s="148">
        <v>166179</v>
      </c>
      <c r="H11" s="147"/>
      <c r="I11" s="151" t="e">
        <v>#DIV/0!</v>
      </c>
      <c r="J11" s="472">
        <v>3504</v>
      </c>
      <c r="K11" s="472">
        <v>7705483</v>
      </c>
    </row>
    <row r="12" spans="1:11" ht="13.5">
      <c r="A12">
        <v>10</v>
      </c>
      <c r="B12" s="2" t="s">
        <v>1917</v>
      </c>
      <c r="C12" s="2" t="s">
        <v>1905</v>
      </c>
      <c r="D12" s="2" t="s">
        <v>1095</v>
      </c>
      <c r="E12" s="144" t="s">
        <v>1906</v>
      </c>
      <c r="F12" s="145">
        <v>5</v>
      </c>
      <c r="G12" s="148">
        <v>189468</v>
      </c>
      <c r="H12" s="147"/>
      <c r="I12" s="151" t="e">
        <v>#DIV/0!</v>
      </c>
      <c r="J12" s="3">
        <v>3521</v>
      </c>
      <c r="K12" s="3">
        <v>8889740</v>
      </c>
    </row>
    <row r="13" spans="1:11" ht="13.5">
      <c r="A13">
        <v>11</v>
      </c>
      <c r="B13" s="2" t="s">
        <v>1918</v>
      </c>
      <c r="C13" s="2" t="s">
        <v>1905</v>
      </c>
      <c r="D13" s="2" t="s">
        <v>1095</v>
      </c>
      <c r="E13" s="144" t="s">
        <v>1906</v>
      </c>
      <c r="F13" s="145">
        <v>4</v>
      </c>
      <c r="G13" s="148">
        <v>161752</v>
      </c>
      <c r="H13" s="147"/>
      <c r="I13" s="6" t="e">
        <v>#DIV/0!</v>
      </c>
      <c r="J13" s="3">
        <v>2983</v>
      </c>
      <c r="K13" s="3">
        <v>7619190</v>
      </c>
    </row>
    <row r="14" spans="1:11" ht="13.5">
      <c r="A14">
        <v>12</v>
      </c>
      <c r="B14" s="2" t="s">
        <v>1919</v>
      </c>
      <c r="C14" s="2" t="s">
        <v>1905</v>
      </c>
      <c r="D14" s="2" t="s">
        <v>1095</v>
      </c>
      <c r="E14" s="144" t="s">
        <v>1906</v>
      </c>
      <c r="F14" s="145">
        <v>5</v>
      </c>
      <c r="G14" s="148">
        <v>156242</v>
      </c>
      <c r="H14" s="147"/>
      <c r="I14" s="151" t="e">
        <v>#DIV/0!</v>
      </c>
      <c r="J14" s="3">
        <v>2917</v>
      </c>
      <c r="K14" s="3">
        <v>7318586</v>
      </c>
    </row>
    <row r="15" spans="1:11" ht="13.5">
      <c r="A15">
        <v>13</v>
      </c>
      <c r="B15" s="2" t="s">
        <v>1920</v>
      </c>
      <c r="C15" s="2" t="s">
        <v>1905</v>
      </c>
      <c r="D15" s="2" t="s">
        <v>1095</v>
      </c>
      <c r="E15" s="144" t="s">
        <v>1906</v>
      </c>
      <c r="F15" s="145">
        <v>2</v>
      </c>
      <c r="G15" s="148">
        <v>173437</v>
      </c>
      <c r="H15" s="147"/>
      <c r="I15" s="151" t="e">
        <v>#DIV/0!</v>
      </c>
      <c r="J15" s="3">
        <v>3073</v>
      </c>
      <c r="K15" s="12">
        <v>8856361</v>
      </c>
    </row>
    <row r="16" spans="1:11" ht="13.5">
      <c r="A16" s="14">
        <v>14</v>
      </c>
      <c r="B16" s="2" t="s">
        <v>1921</v>
      </c>
      <c r="C16" s="2" t="s">
        <v>1922</v>
      </c>
      <c r="D16" s="2" t="s">
        <v>1822</v>
      </c>
      <c r="E16" s="144" t="s">
        <v>1906</v>
      </c>
      <c r="F16" s="145">
        <v>5</v>
      </c>
      <c r="G16" s="148">
        <v>147208</v>
      </c>
      <c r="H16" s="147"/>
      <c r="I16" s="6" t="e">
        <v>#DIV/0!</v>
      </c>
      <c r="J16" s="472">
        <v>3285</v>
      </c>
      <c r="K16" s="472">
        <v>6596691</v>
      </c>
    </row>
    <row r="17" spans="1:11" ht="13.5">
      <c r="A17" s="14">
        <v>15</v>
      </c>
      <c r="B17" s="2" t="s">
        <v>1923</v>
      </c>
      <c r="C17" s="2" t="s">
        <v>1922</v>
      </c>
      <c r="D17" s="2" t="s">
        <v>1924</v>
      </c>
      <c r="E17" s="144" t="s">
        <v>1906</v>
      </c>
      <c r="F17" s="145">
        <v>8</v>
      </c>
      <c r="G17" s="148">
        <v>126603</v>
      </c>
      <c r="H17" s="147"/>
      <c r="I17" s="151" t="e">
        <v>#DIV/0!</v>
      </c>
      <c r="J17" s="472">
        <v>2783</v>
      </c>
      <c r="K17" s="472">
        <v>5891240</v>
      </c>
    </row>
    <row r="18" spans="1:11" ht="13.5">
      <c r="A18">
        <v>16</v>
      </c>
      <c r="B18" s="2" t="s">
        <v>1925</v>
      </c>
      <c r="C18" s="2" t="s">
        <v>1922</v>
      </c>
      <c r="D18" s="2" t="s">
        <v>1924</v>
      </c>
      <c r="E18" s="144" t="s">
        <v>1906</v>
      </c>
      <c r="F18" s="145">
        <v>6</v>
      </c>
      <c r="G18" s="148">
        <v>89139</v>
      </c>
      <c r="H18" s="147"/>
      <c r="I18" s="151" t="e">
        <v>#DIV/0!</v>
      </c>
      <c r="J18" s="472">
        <v>2258</v>
      </c>
      <c r="K18" s="472">
        <v>4064174</v>
      </c>
    </row>
    <row r="19" spans="1:11" ht="13.5">
      <c r="A19" s="14">
        <v>17</v>
      </c>
      <c r="B19" s="2" t="s">
        <v>1926</v>
      </c>
      <c r="C19" s="2" t="s">
        <v>1922</v>
      </c>
      <c r="D19" s="2" t="s">
        <v>1924</v>
      </c>
      <c r="E19" s="144" t="s">
        <v>1906</v>
      </c>
      <c r="F19" s="145">
        <v>6</v>
      </c>
      <c r="G19" s="148">
        <v>125082</v>
      </c>
      <c r="H19" s="147"/>
      <c r="I19" s="151" t="e">
        <v>#DIV/0!</v>
      </c>
      <c r="J19" s="472">
        <v>2520</v>
      </c>
      <c r="K19" s="472">
        <v>5790779</v>
      </c>
    </row>
    <row r="20" spans="2:9" ht="13.5">
      <c r="B20" s="11" t="s">
        <v>3</v>
      </c>
      <c r="G20" s="4">
        <f>SUM(G3:G19)</f>
        <v>2666329</v>
      </c>
      <c r="H20" s="4">
        <f>SUM(H3:H19)</f>
        <v>0</v>
      </c>
      <c r="I20" s="5" t="e">
        <f>G20/H20</f>
        <v>#DIV/0!</v>
      </c>
    </row>
    <row r="21" spans="2:9" ht="27">
      <c r="B21" s="17"/>
      <c r="F21" s="724" t="s">
        <v>2218</v>
      </c>
      <c r="G21" s="4">
        <f>SUM(G3:G19)</f>
        <v>2666329</v>
      </c>
      <c r="H21" s="4">
        <v>0</v>
      </c>
      <c r="I21" s="5"/>
    </row>
    <row r="22" spans="2:9" ht="27">
      <c r="B22" s="17"/>
      <c r="F22" s="725" t="s">
        <v>2219</v>
      </c>
      <c r="G22" s="4">
        <v>0</v>
      </c>
      <c r="H22" s="4">
        <v>0</v>
      </c>
      <c r="I22" s="5"/>
    </row>
    <row r="24" spans="1:13" ht="67.5">
      <c r="A24" s="178" t="s">
        <v>2253</v>
      </c>
      <c r="B24" t="s">
        <v>331</v>
      </c>
      <c r="C24" t="s">
        <v>0</v>
      </c>
      <c r="D24" t="s">
        <v>1</v>
      </c>
      <c r="E24" t="s">
        <v>98</v>
      </c>
      <c r="F24" s="17" t="s">
        <v>106</v>
      </c>
      <c r="G24" t="s">
        <v>332</v>
      </c>
      <c r="H24" s="1" t="s">
        <v>493</v>
      </c>
      <c r="I24" s="1" t="s">
        <v>100</v>
      </c>
      <c r="J24" s="1" t="s">
        <v>28</v>
      </c>
      <c r="K24" s="1" t="s">
        <v>29</v>
      </c>
      <c r="L24" s="1" t="s">
        <v>99</v>
      </c>
      <c r="M24" s="1" t="s">
        <v>494</v>
      </c>
    </row>
    <row r="25" spans="1:13" ht="13.5">
      <c r="A25">
        <v>1</v>
      </c>
      <c r="B25" s="2" t="s">
        <v>1927</v>
      </c>
      <c r="C25" s="2" t="s">
        <v>1928</v>
      </c>
      <c r="D25" s="2" t="s">
        <v>866</v>
      </c>
      <c r="E25" s="144" t="s">
        <v>1557</v>
      </c>
      <c r="F25" s="145">
        <v>4</v>
      </c>
      <c r="G25" s="146">
        <v>103654.613</v>
      </c>
      <c r="H25" s="147"/>
      <c r="I25" s="6" t="e">
        <v>#DIV/0!</v>
      </c>
      <c r="J25" s="12">
        <v>2180</v>
      </c>
      <c r="K25" s="12">
        <v>2180</v>
      </c>
      <c r="L25" s="2" t="s">
        <v>1929</v>
      </c>
      <c r="M25" s="2" t="s">
        <v>1930</v>
      </c>
    </row>
    <row r="26" spans="1:13" ht="13.5">
      <c r="A26">
        <v>2</v>
      </c>
      <c r="B26" s="2" t="s">
        <v>1931</v>
      </c>
      <c r="C26" s="2" t="s">
        <v>1932</v>
      </c>
      <c r="D26" s="2" t="s">
        <v>866</v>
      </c>
      <c r="E26" s="144" t="s">
        <v>1557</v>
      </c>
      <c r="F26" s="145">
        <v>6</v>
      </c>
      <c r="G26" s="148">
        <v>19500.609</v>
      </c>
      <c r="H26" s="147" t="s">
        <v>1933</v>
      </c>
      <c r="I26" s="6" t="e">
        <v>#VALUE!</v>
      </c>
      <c r="J26" s="12">
        <v>641</v>
      </c>
      <c r="K26" s="3">
        <v>726002</v>
      </c>
      <c r="L26" s="2"/>
      <c r="M26" s="2"/>
    </row>
    <row r="27" spans="1:13" ht="13.5">
      <c r="A27">
        <v>3</v>
      </c>
      <c r="B27" s="2" t="s">
        <v>1934</v>
      </c>
      <c r="C27" s="2" t="s">
        <v>1932</v>
      </c>
      <c r="D27" s="2" t="s">
        <v>1935</v>
      </c>
      <c r="E27" s="144" t="s">
        <v>1557</v>
      </c>
      <c r="F27" s="145">
        <v>5</v>
      </c>
      <c r="G27" s="146">
        <v>48851.585</v>
      </c>
      <c r="H27" s="147" t="s">
        <v>1933</v>
      </c>
      <c r="I27" s="6" t="e">
        <v>#VALUE!</v>
      </c>
      <c r="J27" s="3">
        <v>2289</v>
      </c>
      <c r="K27" s="3">
        <v>2289499</v>
      </c>
      <c r="L27" s="2"/>
      <c r="M27" s="2"/>
    </row>
    <row r="28" spans="1:13" ht="13.5">
      <c r="A28">
        <v>4</v>
      </c>
      <c r="B28" s="2" t="s">
        <v>1936</v>
      </c>
      <c r="C28" s="2" t="s">
        <v>928</v>
      </c>
      <c r="D28" s="2" t="s">
        <v>1937</v>
      </c>
      <c r="E28" s="144"/>
      <c r="F28" s="145"/>
      <c r="G28" s="148">
        <v>1224423.404</v>
      </c>
      <c r="H28" s="147"/>
      <c r="I28" s="6" t="e">
        <v>#DIV/0!</v>
      </c>
      <c r="J28" s="12"/>
      <c r="K28" s="12"/>
      <c r="L28" s="2" t="s">
        <v>1938</v>
      </c>
      <c r="M28" s="2" t="s">
        <v>1938</v>
      </c>
    </row>
    <row r="29" spans="1:13" ht="13.5">
      <c r="A29">
        <v>5</v>
      </c>
      <c r="B29" s="2" t="s">
        <v>1939</v>
      </c>
      <c r="C29" s="2" t="s">
        <v>928</v>
      </c>
      <c r="D29" s="2" t="s">
        <v>1940</v>
      </c>
      <c r="E29" s="144"/>
      <c r="F29" s="145"/>
      <c r="G29" s="148">
        <v>2807080.975</v>
      </c>
      <c r="H29" s="147"/>
      <c r="I29" s="6" t="e">
        <v>#DIV/0!</v>
      </c>
      <c r="J29" s="12"/>
      <c r="K29" s="12"/>
      <c r="L29" s="2" t="s">
        <v>1938</v>
      </c>
      <c r="M29" s="2" t="s">
        <v>1938</v>
      </c>
    </row>
    <row r="30" spans="2:9" ht="13.5">
      <c r="B30" s="11" t="s">
        <v>3</v>
      </c>
      <c r="G30" s="4">
        <f>SUM(G25:G29)</f>
        <v>4203511.186000001</v>
      </c>
      <c r="H30" s="4">
        <f>SUM(H25:H29)</f>
        <v>0</v>
      </c>
      <c r="I30" s="5" t="e">
        <f>G30/H30</f>
        <v>#DIV/0!</v>
      </c>
    </row>
    <row r="31" spans="6:8" ht="27">
      <c r="F31" s="724" t="s">
        <v>2218</v>
      </c>
      <c r="G31" s="4">
        <f>SUM(G25:G29)</f>
        <v>4203511.186000001</v>
      </c>
      <c r="H31">
        <v>0</v>
      </c>
    </row>
    <row r="32" spans="6:8" ht="27">
      <c r="F32" s="725" t="s">
        <v>2219</v>
      </c>
      <c r="G32" s="240">
        <v>0</v>
      </c>
      <c r="H32">
        <v>0</v>
      </c>
    </row>
  </sheetData>
  <sheetProtection/>
  <printOptions/>
  <pageMargins left="0.787" right="0.787" top="0.59" bottom="0.55" header="0.512" footer="0.512"/>
  <pageSetup fitToHeight="1" fitToWidth="1" horizontalDpi="600" verticalDpi="600" orientation="landscape" paperSize="9" scale="63" r:id="rId1"/>
</worksheet>
</file>

<file path=xl/worksheets/sheet13.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A2" sqref="A2"/>
    </sheetView>
  </sheetViews>
  <sheetFormatPr defaultColWidth="9.00390625" defaultRowHeight="13.5"/>
  <cols>
    <col min="1" max="1" width="9.125" style="0" bestFit="1" customWidth="1"/>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9" max="9" width="9.125" style="0" bestFit="1" customWidth="1"/>
    <col min="10" max="10" width="9.125" style="1" bestFit="1" customWidth="1"/>
    <col min="11" max="11" width="11.625" style="1" bestFit="1" customWidth="1"/>
  </cols>
  <sheetData>
    <row r="1" spans="1:8" ht="13.5">
      <c r="A1" t="s">
        <v>8</v>
      </c>
      <c r="B1" s="142" t="s">
        <v>725</v>
      </c>
      <c r="H1" t="s">
        <v>26</v>
      </c>
    </row>
    <row r="2" spans="1:11" ht="54">
      <c r="A2" s="143" t="s">
        <v>2252</v>
      </c>
      <c r="B2" t="s">
        <v>331</v>
      </c>
      <c r="C2" t="s">
        <v>0</v>
      </c>
      <c r="D2" t="s">
        <v>1</v>
      </c>
      <c r="E2" t="s">
        <v>2</v>
      </c>
      <c r="F2" s="17" t="s">
        <v>31</v>
      </c>
      <c r="G2" t="s">
        <v>332</v>
      </c>
      <c r="H2" s="1" t="s">
        <v>333</v>
      </c>
      <c r="I2" s="1" t="s">
        <v>30</v>
      </c>
      <c r="J2" s="1" t="s">
        <v>28</v>
      </c>
      <c r="K2" s="1" t="s">
        <v>29</v>
      </c>
    </row>
    <row r="3" spans="1:11" ht="27">
      <c r="A3">
        <v>1</v>
      </c>
      <c r="B3" s="12" t="s">
        <v>726</v>
      </c>
      <c r="C3" s="2" t="s">
        <v>727</v>
      </c>
      <c r="D3" s="12" t="s">
        <v>728</v>
      </c>
      <c r="E3" s="32" t="s">
        <v>317</v>
      </c>
      <c r="F3" s="145">
        <v>5</v>
      </c>
      <c r="G3" s="146">
        <v>217766.5219047619</v>
      </c>
      <c r="H3" s="147"/>
      <c r="I3" s="6" t="e">
        <f>G3/H3</f>
        <v>#DIV/0!</v>
      </c>
      <c r="J3" s="10">
        <v>4558</v>
      </c>
      <c r="K3" s="10">
        <v>11349438</v>
      </c>
    </row>
    <row r="4" spans="1:11" ht="27">
      <c r="A4">
        <v>2</v>
      </c>
      <c r="B4" s="12" t="s">
        <v>729</v>
      </c>
      <c r="C4" s="2" t="s">
        <v>730</v>
      </c>
      <c r="D4" s="12" t="s">
        <v>731</v>
      </c>
      <c r="E4" s="32" t="s">
        <v>317</v>
      </c>
      <c r="F4" s="145">
        <v>5</v>
      </c>
      <c r="G4" s="148">
        <v>44715.52961904762</v>
      </c>
      <c r="H4" s="147"/>
      <c r="I4" s="6" t="e">
        <f aca="true" t="shared" si="0" ref="I4:I18">G4/H4</f>
        <v>#DIV/0!</v>
      </c>
      <c r="J4" s="10">
        <v>1060</v>
      </c>
      <c r="K4" s="10">
        <v>2052614</v>
      </c>
    </row>
    <row r="5" spans="1:11" ht="40.5">
      <c r="A5">
        <v>3</v>
      </c>
      <c r="B5" s="12" t="s">
        <v>732</v>
      </c>
      <c r="C5" s="12" t="s">
        <v>733</v>
      </c>
      <c r="D5" s="12" t="s">
        <v>731</v>
      </c>
      <c r="E5" s="32" t="s">
        <v>317</v>
      </c>
      <c r="F5" s="145">
        <v>5</v>
      </c>
      <c r="G5" s="146">
        <v>119100.5750095238</v>
      </c>
      <c r="H5" s="147"/>
      <c r="I5" s="6" t="e">
        <f t="shared" si="0"/>
        <v>#DIV/0!</v>
      </c>
      <c r="J5" s="10">
        <v>3154</v>
      </c>
      <c r="K5" s="10">
        <v>5470272</v>
      </c>
    </row>
    <row r="6" spans="1:11" ht="27">
      <c r="A6">
        <v>4</v>
      </c>
      <c r="B6" s="12" t="s">
        <v>734</v>
      </c>
      <c r="C6" s="2" t="s">
        <v>735</v>
      </c>
      <c r="D6" s="12" t="s">
        <v>731</v>
      </c>
      <c r="E6" s="32" t="s">
        <v>317</v>
      </c>
      <c r="F6" s="145">
        <v>5</v>
      </c>
      <c r="G6" s="148">
        <v>113680.42595238095</v>
      </c>
      <c r="H6" s="147"/>
      <c r="I6" s="6" t="e">
        <f t="shared" si="0"/>
        <v>#DIV/0!</v>
      </c>
      <c r="J6" s="10">
        <v>2485</v>
      </c>
      <c r="K6" s="10">
        <v>5340264</v>
      </c>
    </row>
    <row r="7" spans="1:11" ht="27">
      <c r="A7">
        <v>5</v>
      </c>
      <c r="B7" s="12" t="s">
        <v>736</v>
      </c>
      <c r="C7" s="2" t="s">
        <v>737</v>
      </c>
      <c r="D7" s="2" t="s">
        <v>342</v>
      </c>
      <c r="E7" s="32" t="s">
        <v>317</v>
      </c>
      <c r="F7" s="145">
        <v>5</v>
      </c>
      <c r="G7" s="148">
        <v>35205.905333333336</v>
      </c>
      <c r="H7" s="147"/>
      <c r="I7" s="6" t="e">
        <f t="shared" si="0"/>
        <v>#DIV/0!</v>
      </c>
      <c r="J7" s="10">
        <v>1042</v>
      </c>
      <c r="K7" s="10">
        <v>1547000</v>
      </c>
    </row>
    <row r="8" spans="1:13" s="14" customFormat="1" ht="27">
      <c r="A8" s="14">
        <v>6</v>
      </c>
      <c r="B8" s="152" t="s">
        <v>738</v>
      </c>
      <c r="C8" s="145" t="s">
        <v>739</v>
      </c>
      <c r="D8" s="12" t="s">
        <v>731</v>
      </c>
      <c r="E8" s="32" t="s">
        <v>317</v>
      </c>
      <c r="F8" s="145">
        <v>5</v>
      </c>
      <c r="G8" s="149">
        <v>56125.20014285714</v>
      </c>
      <c r="H8" s="150"/>
      <c r="I8" s="151" t="e">
        <f t="shared" si="0"/>
        <v>#DIV/0!</v>
      </c>
      <c r="J8" s="158">
        <v>1178</v>
      </c>
      <c r="K8" s="158">
        <v>2674263</v>
      </c>
      <c r="M8"/>
    </row>
    <row r="9" spans="1:13" s="14" customFormat="1" ht="13.5">
      <c r="A9" s="14">
        <v>7</v>
      </c>
      <c r="B9" s="152" t="s">
        <v>740</v>
      </c>
      <c r="C9" s="14" t="s">
        <v>741</v>
      </c>
      <c r="D9" s="12" t="s">
        <v>731</v>
      </c>
      <c r="E9" s="32" t="s">
        <v>317</v>
      </c>
      <c r="F9" s="145">
        <v>5</v>
      </c>
      <c r="G9" s="149">
        <v>128944.36109523808</v>
      </c>
      <c r="H9" s="153"/>
      <c r="I9" s="151" t="e">
        <f t="shared" si="0"/>
        <v>#DIV/0!</v>
      </c>
      <c r="J9" s="158">
        <v>3299</v>
      </c>
      <c r="K9" s="158">
        <v>5988629</v>
      </c>
      <c r="M9"/>
    </row>
    <row r="10" spans="1:11" ht="13.5">
      <c r="A10">
        <v>8</v>
      </c>
      <c r="B10" s="12" t="s">
        <v>742</v>
      </c>
      <c r="C10" s="2" t="s">
        <v>743</v>
      </c>
      <c r="D10" s="2" t="s">
        <v>744</v>
      </c>
      <c r="E10" s="32" t="s">
        <v>317</v>
      </c>
      <c r="F10" s="145">
        <v>5</v>
      </c>
      <c r="G10" s="148">
        <v>31911.838299999996</v>
      </c>
      <c r="H10" s="147"/>
      <c r="I10" s="6" t="e">
        <f t="shared" si="0"/>
        <v>#DIV/0!</v>
      </c>
      <c r="J10" s="158">
        <v>648</v>
      </c>
      <c r="K10" s="158">
        <v>1537329</v>
      </c>
    </row>
    <row r="11" spans="1:11" ht="13.5">
      <c r="A11">
        <v>9</v>
      </c>
      <c r="B11" s="12" t="s">
        <v>745</v>
      </c>
      <c r="C11" s="2" t="s">
        <v>746</v>
      </c>
      <c r="D11" s="12" t="s">
        <v>731</v>
      </c>
      <c r="E11" s="32" t="s">
        <v>317</v>
      </c>
      <c r="F11" s="145">
        <v>5</v>
      </c>
      <c r="G11" s="148">
        <v>34461.54433333333</v>
      </c>
      <c r="H11" s="147"/>
      <c r="I11" s="151" t="e">
        <f t="shared" si="0"/>
        <v>#DIV/0!</v>
      </c>
      <c r="J11" s="158">
        <v>730</v>
      </c>
      <c r="K11" s="158">
        <v>1629973</v>
      </c>
    </row>
    <row r="12" spans="1:11" ht="13.5">
      <c r="A12">
        <v>10</v>
      </c>
      <c r="B12" s="12" t="s">
        <v>747</v>
      </c>
      <c r="C12" s="2" t="s">
        <v>737</v>
      </c>
      <c r="D12" s="12" t="s">
        <v>731</v>
      </c>
      <c r="E12" s="32" t="s">
        <v>317</v>
      </c>
      <c r="F12" s="145">
        <v>3</v>
      </c>
      <c r="G12" s="148">
        <v>81001.89142857141</v>
      </c>
      <c r="H12" s="147"/>
      <c r="I12" s="151" t="e">
        <f t="shared" si="0"/>
        <v>#DIV/0!</v>
      </c>
      <c r="J12" s="10">
        <v>1400</v>
      </c>
      <c r="K12" s="10">
        <v>4578000</v>
      </c>
    </row>
    <row r="13" spans="1:11" ht="27">
      <c r="A13">
        <v>11</v>
      </c>
      <c r="B13" s="12" t="s">
        <v>748</v>
      </c>
      <c r="C13" s="2" t="s">
        <v>741</v>
      </c>
      <c r="D13" s="12" t="s">
        <v>728</v>
      </c>
      <c r="E13" s="32" t="s">
        <v>317</v>
      </c>
      <c r="F13" s="145">
        <v>5</v>
      </c>
      <c r="G13" s="148">
        <v>36427.6</v>
      </c>
      <c r="H13" s="147"/>
      <c r="I13" s="6" t="e">
        <f t="shared" si="0"/>
        <v>#DIV/0!</v>
      </c>
      <c r="J13" s="12">
        <v>750</v>
      </c>
      <c r="K13" s="10">
        <v>1731000</v>
      </c>
    </row>
    <row r="14" spans="1:11" ht="27">
      <c r="A14">
        <v>12</v>
      </c>
      <c r="B14" s="293" t="s">
        <v>749</v>
      </c>
      <c r="C14" s="145" t="s">
        <v>741</v>
      </c>
      <c r="D14" s="2" t="s">
        <v>342</v>
      </c>
      <c r="E14" s="294" t="s">
        <v>317</v>
      </c>
      <c r="F14" s="221">
        <v>1</v>
      </c>
      <c r="G14" s="295">
        <v>228382.109</v>
      </c>
      <c r="H14" s="296"/>
      <c r="I14" s="151" t="e">
        <f t="shared" si="0"/>
        <v>#DIV/0!</v>
      </c>
      <c r="J14" s="158">
        <v>6610</v>
      </c>
      <c r="K14" s="158">
        <v>10095000</v>
      </c>
    </row>
    <row r="15" spans="1:11" ht="27">
      <c r="A15">
        <v>13</v>
      </c>
      <c r="B15" s="293" t="s">
        <v>750</v>
      </c>
      <c r="C15" s="145" t="s">
        <v>741</v>
      </c>
      <c r="D15" s="2" t="s">
        <v>342</v>
      </c>
      <c r="E15" s="294" t="s">
        <v>317</v>
      </c>
      <c r="F15" s="221">
        <v>1</v>
      </c>
      <c r="G15" s="295">
        <v>222808.771</v>
      </c>
      <c r="H15" s="296"/>
      <c r="I15" s="151" t="e">
        <f t="shared" si="0"/>
        <v>#DIV/0!</v>
      </c>
      <c r="J15" s="158">
        <v>6058</v>
      </c>
      <c r="K15" s="158">
        <v>10151000</v>
      </c>
    </row>
    <row r="16" spans="1:11" ht="27">
      <c r="A16" s="14">
        <v>14</v>
      </c>
      <c r="B16" s="293" t="s">
        <v>751</v>
      </c>
      <c r="C16" s="145" t="s">
        <v>741</v>
      </c>
      <c r="D16" s="2" t="s">
        <v>342</v>
      </c>
      <c r="E16" s="294" t="s">
        <v>317</v>
      </c>
      <c r="F16" s="221">
        <v>1</v>
      </c>
      <c r="G16" s="295">
        <v>299076.241</v>
      </c>
      <c r="H16" s="296"/>
      <c r="I16" s="151" t="e">
        <f t="shared" si="0"/>
        <v>#DIV/0!</v>
      </c>
      <c r="J16" s="158">
        <v>6745</v>
      </c>
      <c r="K16" s="158">
        <v>13671000</v>
      </c>
    </row>
    <row r="17" spans="1:11" ht="27">
      <c r="A17" s="14">
        <v>15</v>
      </c>
      <c r="B17" s="293" t="s">
        <v>752</v>
      </c>
      <c r="C17" s="145" t="s">
        <v>741</v>
      </c>
      <c r="D17" s="2" t="s">
        <v>342</v>
      </c>
      <c r="E17" s="294" t="s">
        <v>317</v>
      </c>
      <c r="F17" s="221">
        <v>2</v>
      </c>
      <c r="G17" s="295">
        <v>117963.373</v>
      </c>
      <c r="H17" s="296"/>
      <c r="I17" s="151" t="e">
        <f t="shared" si="0"/>
        <v>#DIV/0!</v>
      </c>
      <c r="J17" s="158">
        <v>3574</v>
      </c>
      <c r="K17" s="158">
        <v>5131000</v>
      </c>
    </row>
    <row r="18" spans="2:9" ht="13.5">
      <c r="B18" s="11" t="s">
        <v>3</v>
      </c>
      <c r="G18" s="4">
        <f>SUM(G3:G17)</f>
        <v>1767571.8871190473</v>
      </c>
      <c r="H18" s="4">
        <f>SUM(H3:H17)</f>
        <v>0</v>
      </c>
      <c r="I18" s="5" t="e">
        <f t="shared" si="0"/>
        <v>#DIV/0!</v>
      </c>
    </row>
    <row r="19" spans="2:9" ht="27">
      <c r="B19" s="17" t="s">
        <v>753</v>
      </c>
      <c r="F19" s="724" t="s">
        <v>2218</v>
      </c>
      <c r="G19" s="4">
        <f>G18</f>
        <v>1767571.8871190473</v>
      </c>
      <c r="H19" s="4">
        <v>0</v>
      </c>
      <c r="I19" s="5"/>
    </row>
    <row r="20" spans="2:9" ht="27">
      <c r="B20" s="17"/>
      <c r="F20" s="726" t="s">
        <v>2226</v>
      </c>
      <c r="G20" s="4">
        <v>0</v>
      </c>
      <c r="H20" s="4">
        <v>0</v>
      </c>
      <c r="I20" s="5"/>
    </row>
  </sheetData>
  <sheetProtection/>
  <printOptions/>
  <pageMargins left="0.787" right="0.787" top="0.59" bottom="0.55" header="0.512" footer="0.512"/>
  <pageSetup fitToHeight="1" fitToWidth="1" horizontalDpi="600" verticalDpi="600" orientation="landscape" paperSize="9" scale="92" r:id="rId1"/>
</worksheet>
</file>

<file path=xl/worksheets/sheet14.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C32" sqref="C3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s>
  <sheetData>
    <row r="1" spans="1:8" ht="13.5">
      <c r="A1" t="s">
        <v>2209</v>
      </c>
      <c r="B1" s="142" t="s">
        <v>2210</v>
      </c>
      <c r="H1" t="s">
        <v>26</v>
      </c>
    </row>
    <row r="2" spans="1:11" ht="67.5">
      <c r="A2" s="143" t="s">
        <v>2252</v>
      </c>
      <c r="B2" t="s">
        <v>331</v>
      </c>
      <c r="C2" t="s">
        <v>0</v>
      </c>
      <c r="D2" t="s">
        <v>1</v>
      </c>
      <c r="E2" t="s">
        <v>2</v>
      </c>
      <c r="F2" s="17" t="s">
        <v>31</v>
      </c>
      <c r="G2" t="s">
        <v>332</v>
      </c>
      <c r="H2" s="1" t="s">
        <v>333</v>
      </c>
      <c r="I2" s="1" t="s">
        <v>30</v>
      </c>
      <c r="J2" s="1" t="s">
        <v>28</v>
      </c>
      <c r="K2" s="1" t="s">
        <v>29</v>
      </c>
    </row>
    <row r="3" spans="1:11" ht="63.75" customHeight="1">
      <c r="A3">
        <v>1</v>
      </c>
      <c r="B3" s="12" t="s">
        <v>2211</v>
      </c>
      <c r="C3" s="2" t="s">
        <v>335</v>
      </c>
      <c r="D3" s="2" t="s">
        <v>2212</v>
      </c>
      <c r="E3" s="144" t="s">
        <v>317</v>
      </c>
      <c r="F3" s="145">
        <v>1</v>
      </c>
      <c r="G3" s="146">
        <v>209842</v>
      </c>
      <c r="H3" s="147">
        <v>209842</v>
      </c>
      <c r="I3" s="6">
        <f>G3/H3</f>
        <v>1</v>
      </c>
      <c r="J3" s="12">
        <v>2000</v>
      </c>
      <c r="K3" s="10">
        <v>8545000</v>
      </c>
    </row>
    <row r="4" spans="1:11" ht="13.5">
      <c r="A4">
        <v>2</v>
      </c>
      <c r="B4" s="2"/>
      <c r="C4" s="2"/>
      <c r="D4" s="2"/>
      <c r="E4" s="144"/>
      <c r="F4" s="145"/>
      <c r="G4" s="148" t="s">
        <v>2213</v>
      </c>
      <c r="H4" s="147"/>
      <c r="I4" s="6"/>
      <c r="J4" s="12"/>
      <c r="K4" s="12"/>
    </row>
    <row r="5" spans="2:9" ht="13.5">
      <c r="B5" s="11" t="s">
        <v>3</v>
      </c>
      <c r="G5" s="4">
        <f>SUM(G3:G4)</f>
        <v>209842</v>
      </c>
      <c r="H5" s="4">
        <f>SUM(H3:H4)</f>
        <v>209842</v>
      </c>
      <c r="I5" s="5">
        <f>G5/H5</f>
        <v>1</v>
      </c>
    </row>
    <row r="6" spans="2:9" ht="27">
      <c r="B6" s="17"/>
      <c r="F6" s="724" t="s">
        <v>2218</v>
      </c>
      <c r="G6" s="351">
        <v>0</v>
      </c>
      <c r="H6" s="4">
        <v>0</v>
      </c>
      <c r="I6" s="5">
        <v>0</v>
      </c>
    </row>
    <row r="7" spans="2:9" ht="27">
      <c r="B7" s="17"/>
      <c r="F7" s="726" t="s">
        <v>2226</v>
      </c>
      <c r="G7" s="730">
        <f>G3</f>
        <v>209842</v>
      </c>
      <c r="H7" s="730">
        <f>H3</f>
        <v>209842</v>
      </c>
      <c r="I7" s="5">
        <f>G7/H7/2</f>
        <v>0.5</v>
      </c>
    </row>
  </sheetData>
  <sheetProtection/>
  <printOptions/>
  <pageMargins left="0.787" right="0.787" top="0.59" bottom="0.55" header="0.512" footer="0.512"/>
  <pageSetup fitToHeight="1" fitToWidth="1" horizontalDpi="600" verticalDpi="600" orientation="landscape" paperSize="9" scale="94" r:id="rId1"/>
</worksheet>
</file>

<file path=xl/worksheets/sheet15.xml><?xml version="1.0" encoding="utf-8"?>
<worksheet xmlns="http://schemas.openxmlformats.org/spreadsheetml/2006/main" xmlns:r="http://schemas.openxmlformats.org/officeDocument/2006/relationships">
  <sheetPr>
    <pageSetUpPr fitToPage="1"/>
  </sheetPr>
  <dimension ref="A1:K7"/>
  <sheetViews>
    <sheetView view="pageBreakPreview" zoomScaleSheetLayoutView="100" zoomScalePageLayoutView="0" workbookViewId="0" topLeftCell="A1">
      <selection activeCell="G8" sqref="G8"/>
    </sheetView>
  </sheetViews>
  <sheetFormatPr defaultColWidth="9.00390625" defaultRowHeight="13.5"/>
  <cols>
    <col min="2" max="2" width="20.00390625" style="0" customWidth="1"/>
    <col min="3" max="3" width="11.00390625" style="0" bestFit="1" customWidth="1"/>
    <col min="4" max="4" width="29.125" style="0" bestFit="1" customWidth="1"/>
    <col min="5" max="5" width="13.00390625" style="0" customWidth="1"/>
    <col min="6" max="6" width="13.00390625" style="17" customWidth="1"/>
    <col min="7" max="7" width="13.00390625" style="0" customWidth="1"/>
    <col min="8" max="8" width="15.25390625" style="0" bestFit="1" customWidth="1"/>
    <col min="9" max="9" width="9.125" style="0" bestFit="1" customWidth="1"/>
    <col min="10" max="10" width="9.25390625" style="1" bestFit="1" customWidth="1"/>
    <col min="11" max="11" width="10.50390625" style="1" bestFit="1" customWidth="1"/>
  </cols>
  <sheetData>
    <row r="1" spans="1:8" ht="13.5">
      <c r="A1" t="s">
        <v>8</v>
      </c>
      <c r="B1" s="142" t="s">
        <v>1689</v>
      </c>
      <c r="H1" t="s">
        <v>26</v>
      </c>
    </row>
    <row r="2" spans="1:11" ht="54">
      <c r="A2" s="143" t="s">
        <v>2252</v>
      </c>
      <c r="B2" t="s">
        <v>331</v>
      </c>
      <c r="C2" t="s">
        <v>0</v>
      </c>
      <c r="D2" t="s">
        <v>1</v>
      </c>
      <c r="E2" t="s">
        <v>2</v>
      </c>
      <c r="F2" s="17" t="s">
        <v>31</v>
      </c>
      <c r="G2" t="s">
        <v>332</v>
      </c>
      <c r="H2" s="1" t="s">
        <v>333</v>
      </c>
      <c r="I2" s="1" t="s">
        <v>30</v>
      </c>
      <c r="J2" s="1" t="s">
        <v>28</v>
      </c>
      <c r="K2" s="1" t="s">
        <v>29</v>
      </c>
    </row>
    <row r="3" spans="1:11" ht="13.5">
      <c r="A3">
        <v>1</v>
      </c>
      <c r="B3" s="2" t="s">
        <v>1688</v>
      </c>
      <c r="C3" s="2" t="s">
        <v>335</v>
      </c>
      <c r="D3" s="2" t="s">
        <v>1687</v>
      </c>
      <c r="E3" s="144" t="s">
        <v>317</v>
      </c>
      <c r="F3" s="338">
        <v>1</v>
      </c>
      <c r="G3" s="338">
        <v>88437.615</v>
      </c>
      <c r="H3" s="147"/>
      <c r="I3" s="6" t="e">
        <f>G3/H3</f>
        <v>#DIV/0!</v>
      </c>
      <c r="J3" s="10">
        <v>1850</v>
      </c>
      <c r="K3" s="10">
        <v>5900000</v>
      </c>
    </row>
    <row r="4" spans="1:11" ht="13.5">
      <c r="A4">
        <v>2</v>
      </c>
      <c r="B4" s="2" t="s">
        <v>1686</v>
      </c>
      <c r="C4" s="2" t="s">
        <v>335</v>
      </c>
      <c r="D4" s="2" t="s">
        <v>502</v>
      </c>
      <c r="E4" s="144" t="s">
        <v>317</v>
      </c>
      <c r="F4" s="338">
        <v>2</v>
      </c>
      <c r="G4" s="338">
        <v>91053.749</v>
      </c>
      <c r="H4" s="147"/>
      <c r="I4" s="6" t="e">
        <f>G4/H4</f>
        <v>#DIV/0!</v>
      </c>
      <c r="J4" s="10">
        <v>2496</v>
      </c>
      <c r="K4" s="10">
        <v>5015000</v>
      </c>
    </row>
    <row r="5" spans="2:9" ht="13.5">
      <c r="B5" s="11" t="s">
        <v>3</v>
      </c>
      <c r="G5" s="4">
        <f>SUM(G3:G4)</f>
        <v>179491.364</v>
      </c>
      <c r="H5" s="4">
        <f>SUM(H3:H4)</f>
        <v>0</v>
      </c>
      <c r="I5" s="5" t="e">
        <f>G5/H5</f>
        <v>#DIV/0!</v>
      </c>
    </row>
    <row r="6" spans="2:9" ht="27">
      <c r="B6" s="17"/>
      <c r="F6" s="724" t="s">
        <v>2218</v>
      </c>
      <c r="G6" s="4">
        <f>G3+G4</f>
        <v>179491.364</v>
      </c>
      <c r="H6" s="4">
        <v>0</v>
      </c>
      <c r="I6" s="5"/>
    </row>
    <row r="7" spans="2:9" ht="27">
      <c r="B7" s="17"/>
      <c r="F7" s="726" t="s">
        <v>2226</v>
      </c>
      <c r="G7" s="4">
        <v>0</v>
      </c>
      <c r="H7" s="4">
        <v>0</v>
      </c>
      <c r="I7" s="5"/>
    </row>
  </sheetData>
  <sheetProtection/>
  <printOptions/>
  <pageMargins left="0.787" right="0.787" top="0.59" bottom="0.55" header="0.512" footer="0.512"/>
  <pageSetup fitToHeight="1" fitToWidth="1" horizontalDpi="600" verticalDpi="600" orientation="landscape" paperSize="9" scale="86" r:id="rId1"/>
</worksheet>
</file>

<file path=xl/worksheets/sheet16.xml><?xml version="1.0" encoding="utf-8"?>
<worksheet xmlns="http://schemas.openxmlformats.org/spreadsheetml/2006/main" xmlns:r="http://schemas.openxmlformats.org/officeDocument/2006/relationships">
  <sheetPr>
    <pageSetUpPr fitToPage="1"/>
  </sheetPr>
  <dimension ref="A1:M42"/>
  <sheetViews>
    <sheetView zoomScalePageLayoutView="0" workbookViewId="0" topLeftCell="A15">
      <selection activeCell="I42" sqref="I4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125" style="1" bestFit="1" customWidth="1"/>
    <col min="11" max="11" width="10.625" style="1" customWidth="1"/>
  </cols>
  <sheetData>
    <row r="1" spans="1:8" ht="13.5">
      <c r="A1" t="s">
        <v>8</v>
      </c>
      <c r="B1" s="142" t="s">
        <v>602</v>
      </c>
      <c r="H1" t="s">
        <v>26</v>
      </c>
    </row>
    <row r="2" spans="1:11" ht="54">
      <c r="A2" s="143" t="s">
        <v>2252</v>
      </c>
      <c r="B2" s="228" t="s">
        <v>331</v>
      </c>
      <c r="C2" s="228" t="s">
        <v>0</v>
      </c>
      <c r="D2" t="s">
        <v>1</v>
      </c>
      <c r="E2" t="s">
        <v>2</v>
      </c>
      <c r="F2" s="17" t="s">
        <v>31</v>
      </c>
      <c r="G2" t="s">
        <v>332</v>
      </c>
      <c r="H2" s="1" t="s">
        <v>333</v>
      </c>
      <c r="I2" s="1" t="s">
        <v>30</v>
      </c>
      <c r="J2" s="1" t="s">
        <v>28</v>
      </c>
      <c r="K2" s="1" t="s">
        <v>29</v>
      </c>
    </row>
    <row r="3" spans="1:11" ht="13.5">
      <c r="A3">
        <v>1</v>
      </c>
      <c r="B3" s="229" t="s">
        <v>603</v>
      </c>
      <c r="C3" s="229" t="s">
        <v>335</v>
      </c>
      <c r="D3" s="2" t="s">
        <v>604</v>
      </c>
      <c r="E3" s="144" t="s">
        <v>605</v>
      </c>
      <c r="F3" s="145">
        <v>2</v>
      </c>
      <c r="G3" s="146">
        <v>71367</v>
      </c>
      <c r="H3" s="147"/>
      <c r="I3" s="6" t="e">
        <f>G3/H3</f>
        <v>#DIV/0!</v>
      </c>
      <c r="J3" s="230">
        <v>1800</v>
      </c>
      <c r="K3" s="230">
        <v>3592000</v>
      </c>
    </row>
    <row r="4" spans="1:11" ht="13.5">
      <c r="A4" s="1012">
        <v>2</v>
      </c>
      <c r="B4" s="12" t="s">
        <v>606</v>
      </c>
      <c r="C4" s="1013" t="s">
        <v>335</v>
      </c>
      <c r="D4" s="1013" t="s">
        <v>604</v>
      </c>
      <c r="E4" s="1013" t="s">
        <v>605</v>
      </c>
      <c r="F4" s="1015">
        <v>1</v>
      </c>
      <c r="G4" s="1017">
        <v>27017</v>
      </c>
      <c r="H4" s="1008"/>
      <c r="I4" s="1010" t="e">
        <f aca="true" t="shared" si="0" ref="I4:I36">G4/H4</f>
        <v>#DIV/0!</v>
      </c>
      <c r="J4" s="234">
        <v>448</v>
      </c>
      <c r="K4" s="234">
        <v>973001</v>
      </c>
    </row>
    <row r="5" spans="1:11" ht="13.5">
      <c r="A5" s="1012"/>
      <c r="B5" s="12" t="s">
        <v>607</v>
      </c>
      <c r="C5" s="1014"/>
      <c r="D5" s="1014"/>
      <c r="E5" s="1014"/>
      <c r="F5" s="1016"/>
      <c r="G5" s="1018"/>
      <c r="H5" s="1009"/>
      <c r="I5" s="1011"/>
      <c r="J5" s="234">
        <v>201</v>
      </c>
      <c r="K5" s="234">
        <v>363338</v>
      </c>
    </row>
    <row r="6" spans="1:11" ht="13.5">
      <c r="A6" s="1012">
        <v>3</v>
      </c>
      <c r="B6" s="12" t="s">
        <v>608</v>
      </c>
      <c r="C6" s="1013" t="s">
        <v>335</v>
      </c>
      <c r="D6" s="1013" t="s">
        <v>609</v>
      </c>
      <c r="E6" s="1013" t="s">
        <v>605</v>
      </c>
      <c r="F6" s="1015">
        <v>1</v>
      </c>
      <c r="G6" s="1023">
        <v>27073</v>
      </c>
      <c r="H6" s="1008"/>
      <c r="I6" s="1010" t="e">
        <f t="shared" si="0"/>
        <v>#DIV/0!</v>
      </c>
      <c r="J6" s="230">
        <v>347</v>
      </c>
      <c r="K6" s="230">
        <v>678200</v>
      </c>
    </row>
    <row r="7" spans="1:11" ht="13.5">
      <c r="A7" s="1012"/>
      <c r="B7" s="12" t="s">
        <v>610</v>
      </c>
      <c r="C7" s="1021"/>
      <c r="D7" s="1021"/>
      <c r="E7" s="1021"/>
      <c r="F7" s="1022"/>
      <c r="G7" s="1024"/>
      <c r="H7" s="1026"/>
      <c r="I7" s="1027"/>
      <c r="J7" s="230">
        <v>180</v>
      </c>
      <c r="K7" s="230">
        <v>317800</v>
      </c>
    </row>
    <row r="8" spans="1:11" ht="13.5">
      <c r="A8" s="1012">
        <v>4</v>
      </c>
      <c r="B8" s="12" t="s">
        <v>611</v>
      </c>
      <c r="C8" s="1014"/>
      <c r="D8" s="1014"/>
      <c r="E8" s="1014"/>
      <c r="F8" s="1016"/>
      <c r="G8" s="1025"/>
      <c r="H8" s="1009"/>
      <c r="I8" s="1011"/>
      <c r="J8" s="230">
        <v>182</v>
      </c>
      <c r="K8" s="230">
        <v>267300</v>
      </c>
    </row>
    <row r="9" spans="1:11" ht="13.5">
      <c r="A9" s="1012"/>
      <c r="B9" s="12" t="s">
        <v>612</v>
      </c>
      <c r="C9" s="1013" t="s">
        <v>335</v>
      </c>
      <c r="D9" s="1013" t="s">
        <v>609</v>
      </c>
      <c r="E9" s="1013" t="s">
        <v>613</v>
      </c>
      <c r="F9" s="1015">
        <v>1</v>
      </c>
      <c r="G9" s="1017">
        <v>16736</v>
      </c>
      <c r="H9" s="1008" t="s">
        <v>614</v>
      </c>
      <c r="I9" s="1010" t="e">
        <f>G9/H9</f>
        <v>#VALUE!</v>
      </c>
      <c r="J9" s="230">
        <v>190</v>
      </c>
      <c r="K9" s="230">
        <v>389400</v>
      </c>
    </row>
    <row r="10" spans="1:11" ht="13.5">
      <c r="A10" s="1012"/>
      <c r="B10" s="12" t="s">
        <v>615</v>
      </c>
      <c r="C10" s="1014"/>
      <c r="D10" s="1014"/>
      <c r="E10" s="1014"/>
      <c r="F10" s="1016"/>
      <c r="G10" s="1018"/>
      <c r="H10" s="1009"/>
      <c r="I10" s="1011"/>
      <c r="J10" s="230">
        <v>207</v>
      </c>
      <c r="K10" s="230">
        <v>438600</v>
      </c>
    </row>
    <row r="11" spans="1:11" ht="13.5">
      <c r="A11" s="1012">
        <v>5</v>
      </c>
      <c r="B11" s="12" t="s">
        <v>616</v>
      </c>
      <c r="C11" s="1013" t="s">
        <v>335</v>
      </c>
      <c r="D11" s="1013" t="s">
        <v>609</v>
      </c>
      <c r="E11" s="1013" t="s">
        <v>605</v>
      </c>
      <c r="F11" s="1015">
        <v>1</v>
      </c>
      <c r="G11" s="1017">
        <v>17201</v>
      </c>
      <c r="H11" s="1019"/>
      <c r="I11" s="1010" t="e">
        <f t="shared" si="0"/>
        <v>#DIV/0!</v>
      </c>
      <c r="J11" s="230">
        <v>281</v>
      </c>
      <c r="K11" s="230">
        <v>498528</v>
      </c>
    </row>
    <row r="12" spans="1:11" ht="13.5">
      <c r="A12" s="1012"/>
      <c r="B12" s="12" t="s">
        <v>617</v>
      </c>
      <c r="C12" s="1014"/>
      <c r="D12" s="1014"/>
      <c r="E12" s="1014"/>
      <c r="F12" s="1016"/>
      <c r="G12" s="1018"/>
      <c r="H12" s="1020"/>
      <c r="I12" s="1011"/>
      <c r="J12" s="230">
        <v>153</v>
      </c>
      <c r="K12" s="230">
        <v>293862</v>
      </c>
    </row>
    <row r="13" spans="1:11" s="14" customFormat="1" ht="13.5">
      <c r="A13" s="14">
        <v>6</v>
      </c>
      <c r="B13" s="145" t="s">
        <v>618</v>
      </c>
      <c r="C13" s="145" t="s">
        <v>335</v>
      </c>
      <c r="D13" s="145" t="s">
        <v>619</v>
      </c>
      <c r="E13" s="161" t="s">
        <v>613</v>
      </c>
      <c r="F13" s="145">
        <v>1</v>
      </c>
      <c r="G13" s="149">
        <v>2465</v>
      </c>
      <c r="H13" s="150" t="s">
        <v>614</v>
      </c>
      <c r="I13" s="151" t="e">
        <f t="shared" si="0"/>
        <v>#VALUE!</v>
      </c>
      <c r="J13" s="230">
        <v>102</v>
      </c>
      <c r="K13" s="230">
        <v>85500</v>
      </c>
    </row>
    <row r="14" spans="1:11" s="14" customFormat="1" ht="13.5">
      <c r="A14" s="14">
        <v>7</v>
      </c>
      <c r="B14" s="145" t="s">
        <v>620</v>
      </c>
      <c r="C14" s="11" t="s">
        <v>353</v>
      </c>
      <c r="D14" s="145" t="s">
        <v>621</v>
      </c>
      <c r="E14" s="161" t="s">
        <v>605</v>
      </c>
      <c r="F14" s="145">
        <v>1</v>
      </c>
      <c r="G14" s="149">
        <v>40026</v>
      </c>
      <c r="H14" s="153">
        <v>40026</v>
      </c>
      <c r="I14" s="151">
        <f t="shared" si="0"/>
        <v>1</v>
      </c>
      <c r="J14" s="230">
        <v>580</v>
      </c>
      <c r="K14" s="230">
        <v>2600000</v>
      </c>
    </row>
    <row r="15" spans="1:11" ht="13.5">
      <c r="A15">
        <v>8</v>
      </c>
      <c r="B15" s="2" t="s">
        <v>622</v>
      </c>
      <c r="C15" s="2" t="s">
        <v>623</v>
      </c>
      <c r="D15" s="2" t="s">
        <v>621</v>
      </c>
      <c r="E15" s="144" t="s">
        <v>613</v>
      </c>
      <c r="F15" s="145">
        <v>1</v>
      </c>
      <c r="G15" s="148">
        <v>8553</v>
      </c>
      <c r="H15" s="147">
        <v>8553</v>
      </c>
      <c r="I15" s="6">
        <f t="shared" si="0"/>
        <v>1</v>
      </c>
      <c r="J15" s="230">
        <v>182</v>
      </c>
      <c r="K15" s="230">
        <v>473000</v>
      </c>
    </row>
    <row r="16" spans="1:11" ht="13.5">
      <c r="A16">
        <v>9</v>
      </c>
      <c r="B16" s="236" t="s">
        <v>624</v>
      </c>
      <c r="C16" s="237" t="s">
        <v>625</v>
      </c>
      <c r="D16" s="145" t="s">
        <v>626</v>
      </c>
      <c r="E16" s="161" t="s">
        <v>605</v>
      </c>
      <c r="F16" s="145">
        <v>1</v>
      </c>
      <c r="G16" s="149" t="s">
        <v>627</v>
      </c>
      <c r="H16" s="150">
        <v>282150</v>
      </c>
      <c r="I16" s="164" t="e">
        <f t="shared" si="0"/>
        <v>#VALUE!</v>
      </c>
      <c r="J16" s="230">
        <v>2800</v>
      </c>
      <c r="K16" s="230">
        <v>18374689</v>
      </c>
    </row>
    <row r="17" spans="1:11" ht="27">
      <c r="A17">
        <v>10</v>
      </c>
      <c r="B17" s="238" t="s">
        <v>628</v>
      </c>
      <c r="C17" s="237" t="s">
        <v>625</v>
      </c>
      <c r="D17" s="145" t="s">
        <v>609</v>
      </c>
      <c r="E17" s="161" t="s">
        <v>605</v>
      </c>
      <c r="F17" s="145">
        <v>2</v>
      </c>
      <c r="G17" s="149">
        <v>139545</v>
      </c>
      <c r="H17" s="150">
        <v>139829</v>
      </c>
      <c r="I17" s="164">
        <f t="shared" si="0"/>
        <v>0.9979689477862246</v>
      </c>
      <c r="J17" s="230">
        <v>1900</v>
      </c>
      <c r="K17" s="230">
        <v>9407000</v>
      </c>
    </row>
    <row r="18" spans="1:11" ht="13.5">
      <c r="A18">
        <v>11</v>
      </c>
      <c r="B18" s="235" t="s">
        <v>629</v>
      </c>
      <c r="C18" s="235" t="s">
        <v>329</v>
      </c>
      <c r="D18" s="2" t="s">
        <v>609</v>
      </c>
      <c r="E18" s="144" t="s">
        <v>605</v>
      </c>
      <c r="F18" s="145">
        <v>2</v>
      </c>
      <c r="G18" s="148">
        <v>26848</v>
      </c>
      <c r="H18" s="147">
        <v>27010</v>
      </c>
      <c r="I18" s="151">
        <f>G18/H18</f>
        <v>0.9940022213994817</v>
      </c>
      <c r="J18" s="230">
        <v>650</v>
      </c>
      <c r="K18" s="230">
        <v>1346182</v>
      </c>
    </row>
    <row r="19" spans="1:11" ht="13.5">
      <c r="A19">
        <v>12</v>
      </c>
      <c r="B19" s="2" t="s">
        <v>630</v>
      </c>
      <c r="C19" s="2" t="s">
        <v>329</v>
      </c>
      <c r="D19" s="2" t="s">
        <v>631</v>
      </c>
      <c r="E19" s="144" t="s">
        <v>613</v>
      </c>
      <c r="F19" s="145">
        <v>4</v>
      </c>
      <c r="G19" s="148">
        <v>12406</v>
      </c>
      <c r="H19" s="147">
        <v>13062</v>
      </c>
      <c r="I19" s="151">
        <f t="shared" si="0"/>
        <v>0.9497779819323228</v>
      </c>
      <c r="J19" s="230">
        <v>336</v>
      </c>
      <c r="K19" s="230">
        <v>663200</v>
      </c>
    </row>
    <row r="20" spans="1:11" ht="13.5">
      <c r="A20">
        <v>13</v>
      </c>
      <c r="B20" s="2" t="s">
        <v>632</v>
      </c>
      <c r="C20" s="2" t="s">
        <v>329</v>
      </c>
      <c r="D20" s="2" t="s">
        <v>631</v>
      </c>
      <c r="E20" s="144" t="s">
        <v>613</v>
      </c>
      <c r="F20" s="145">
        <v>4</v>
      </c>
      <c r="G20" s="148">
        <v>5457</v>
      </c>
      <c r="H20" s="147">
        <v>6063</v>
      </c>
      <c r="I20" s="6">
        <f t="shared" si="0"/>
        <v>0.9000494804552202</v>
      </c>
      <c r="J20" s="230">
        <v>188</v>
      </c>
      <c r="K20" s="230">
        <v>257200</v>
      </c>
    </row>
    <row r="21" spans="1:11" ht="13.5">
      <c r="A21">
        <v>14</v>
      </c>
      <c r="B21" s="2" t="s">
        <v>633</v>
      </c>
      <c r="C21" s="2" t="s">
        <v>329</v>
      </c>
      <c r="D21" s="2" t="s">
        <v>631</v>
      </c>
      <c r="E21" s="144" t="s">
        <v>613</v>
      </c>
      <c r="F21" s="145">
        <v>2</v>
      </c>
      <c r="G21" s="148">
        <v>6254</v>
      </c>
      <c r="H21" s="147" t="s">
        <v>614</v>
      </c>
      <c r="I21" s="151" t="e">
        <f t="shared" si="0"/>
        <v>#VALUE!</v>
      </c>
      <c r="J21" s="230">
        <v>186</v>
      </c>
      <c r="K21" s="230">
        <v>297600</v>
      </c>
    </row>
    <row r="22" spans="1:11" ht="13.5">
      <c r="A22">
        <v>15</v>
      </c>
      <c r="B22" s="2" t="s">
        <v>634</v>
      </c>
      <c r="C22" s="2" t="s">
        <v>329</v>
      </c>
      <c r="D22" s="2" t="s">
        <v>631</v>
      </c>
      <c r="E22" s="144" t="s">
        <v>613</v>
      </c>
      <c r="F22" s="145">
        <v>2</v>
      </c>
      <c r="G22" s="148">
        <v>13607</v>
      </c>
      <c r="H22" s="147" t="s">
        <v>614</v>
      </c>
      <c r="I22" s="151" t="e">
        <f t="shared" si="0"/>
        <v>#VALUE!</v>
      </c>
      <c r="J22" s="230">
        <v>381</v>
      </c>
      <c r="K22" s="230">
        <v>672500</v>
      </c>
    </row>
    <row r="23" spans="1:11" ht="13.5">
      <c r="A23">
        <v>16</v>
      </c>
      <c r="B23" s="2" t="s">
        <v>635</v>
      </c>
      <c r="C23" s="2" t="s">
        <v>329</v>
      </c>
      <c r="D23" s="2" t="s">
        <v>631</v>
      </c>
      <c r="E23" s="144" t="s">
        <v>613</v>
      </c>
      <c r="F23" s="145">
        <v>2</v>
      </c>
      <c r="G23" s="148">
        <v>10546</v>
      </c>
      <c r="H23" s="147" t="s">
        <v>614</v>
      </c>
      <c r="I23" s="151" t="e">
        <f t="shared" si="0"/>
        <v>#VALUE!</v>
      </c>
      <c r="J23" s="230">
        <v>249</v>
      </c>
      <c r="K23" s="230">
        <v>488700</v>
      </c>
    </row>
    <row r="24" spans="1:11" ht="13.5">
      <c r="A24" s="14">
        <v>17</v>
      </c>
      <c r="B24" s="2" t="s">
        <v>636</v>
      </c>
      <c r="C24" s="2" t="s">
        <v>329</v>
      </c>
      <c r="D24" s="2" t="s">
        <v>631</v>
      </c>
      <c r="E24" s="144" t="s">
        <v>613</v>
      </c>
      <c r="F24" s="145">
        <v>3</v>
      </c>
      <c r="G24" s="148">
        <v>6786</v>
      </c>
      <c r="H24" s="147" t="s">
        <v>614</v>
      </c>
      <c r="I24" s="6" t="e">
        <f t="shared" si="0"/>
        <v>#VALUE!</v>
      </c>
      <c r="J24" s="230">
        <v>191</v>
      </c>
      <c r="K24" s="230">
        <v>326600</v>
      </c>
    </row>
    <row r="25" spans="1:11" ht="13.5">
      <c r="A25" s="14">
        <v>18</v>
      </c>
      <c r="B25" s="2" t="s">
        <v>637</v>
      </c>
      <c r="C25" s="2" t="s">
        <v>329</v>
      </c>
      <c r="D25" s="2" t="s">
        <v>631</v>
      </c>
      <c r="E25" s="144" t="s">
        <v>613</v>
      </c>
      <c r="F25" s="145">
        <v>4</v>
      </c>
      <c r="G25" s="148">
        <v>3984</v>
      </c>
      <c r="H25" s="147">
        <v>4313</v>
      </c>
      <c r="I25" s="151">
        <f t="shared" si="0"/>
        <v>0.9237189891027128</v>
      </c>
      <c r="J25" s="230">
        <v>133</v>
      </c>
      <c r="K25" s="230">
        <v>136200</v>
      </c>
    </row>
    <row r="26" spans="1:11" ht="13.5">
      <c r="A26">
        <v>19</v>
      </c>
      <c r="B26" s="2" t="s">
        <v>638</v>
      </c>
      <c r="C26" s="2" t="s">
        <v>329</v>
      </c>
      <c r="D26" s="2" t="s">
        <v>621</v>
      </c>
      <c r="E26" s="144" t="s">
        <v>613</v>
      </c>
      <c r="F26" s="145">
        <v>2</v>
      </c>
      <c r="G26" s="148">
        <v>2785</v>
      </c>
      <c r="H26" s="147">
        <v>2785</v>
      </c>
      <c r="I26" s="151">
        <f t="shared" si="0"/>
        <v>1</v>
      </c>
      <c r="J26" s="230">
        <v>78</v>
      </c>
      <c r="K26" s="230">
        <v>134500</v>
      </c>
    </row>
    <row r="27" spans="1:12" ht="13.5">
      <c r="A27" s="14">
        <v>20</v>
      </c>
      <c r="B27" s="231" t="s">
        <v>639</v>
      </c>
      <c r="C27" s="231" t="s">
        <v>329</v>
      </c>
      <c r="D27" s="231" t="s">
        <v>631</v>
      </c>
      <c r="E27" s="231" t="s">
        <v>613</v>
      </c>
      <c r="F27" s="232">
        <v>4</v>
      </c>
      <c r="G27" s="233">
        <v>9318</v>
      </c>
      <c r="H27" s="233">
        <v>9802</v>
      </c>
      <c r="I27" s="239">
        <f t="shared" si="0"/>
        <v>0.9506223219751071</v>
      </c>
      <c r="J27" s="230">
        <v>293</v>
      </c>
      <c r="K27" s="230">
        <v>432500</v>
      </c>
      <c r="L27" s="14"/>
    </row>
    <row r="28" spans="1:11" ht="13.5">
      <c r="A28" s="14">
        <v>21</v>
      </c>
      <c r="B28" s="2" t="s">
        <v>640</v>
      </c>
      <c r="C28" s="2" t="s">
        <v>329</v>
      </c>
      <c r="D28" s="2" t="s">
        <v>631</v>
      </c>
      <c r="E28" s="144" t="s">
        <v>613</v>
      </c>
      <c r="F28" s="145">
        <v>2</v>
      </c>
      <c r="G28" s="148">
        <v>1353</v>
      </c>
      <c r="H28" s="147">
        <v>1379</v>
      </c>
      <c r="I28" s="151">
        <f t="shared" si="0"/>
        <v>0.981145757795504</v>
      </c>
      <c r="J28" s="230">
        <v>42</v>
      </c>
      <c r="K28" s="230">
        <v>60100</v>
      </c>
    </row>
    <row r="29" spans="1:11" ht="13.5">
      <c r="A29" s="14">
        <v>22</v>
      </c>
      <c r="B29" s="2" t="s">
        <v>641</v>
      </c>
      <c r="C29" s="2" t="s">
        <v>329</v>
      </c>
      <c r="D29" s="2" t="s">
        <v>631</v>
      </c>
      <c r="E29" s="144" t="s">
        <v>613</v>
      </c>
      <c r="F29" s="145">
        <v>2</v>
      </c>
      <c r="G29" s="148">
        <v>8422</v>
      </c>
      <c r="H29" s="147" t="s">
        <v>614</v>
      </c>
      <c r="I29" s="151" t="e">
        <f t="shared" si="0"/>
        <v>#VALUE!</v>
      </c>
      <c r="J29" s="230">
        <v>230</v>
      </c>
      <c r="K29" s="230">
        <v>407500</v>
      </c>
    </row>
    <row r="30" spans="1:11" ht="13.5">
      <c r="A30" s="14">
        <v>23</v>
      </c>
      <c r="B30" s="2" t="s">
        <v>642</v>
      </c>
      <c r="C30" s="2" t="s">
        <v>329</v>
      </c>
      <c r="D30" s="2" t="s">
        <v>631</v>
      </c>
      <c r="E30" s="144" t="s">
        <v>613</v>
      </c>
      <c r="F30" s="145">
        <v>4</v>
      </c>
      <c r="G30" s="148">
        <v>3594</v>
      </c>
      <c r="H30" s="147">
        <v>3923</v>
      </c>
      <c r="I30" s="151">
        <f t="shared" si="0"/>
        <v>0.9161356105021667</v>
      </c>
      <c r="J30" s="230">
        <v>123</v>
      </c>
      <c r="K30" s="230">
        <v>123200</v>
      </c>
    </row>
    <row r="31" spans="1:11" ht="13.5">
      <c r="A31" s="14">
        <v>24</v>
      </c>
      <c r="B31" s="2" t="s">
        <v>643</v>
      </c>
      <c r="C31" s="2" t="s">
        <v>329</v>
      </c>
      <c r="D31" s="2" t="s">
        <v>609</v>
      </c>
      <c r="E31" s="144" t="s">
        <v>613</v>
      </c>
      <c r="F31" s="145">
        <v>1</v>
      </c>
      <c r="G31" s="148">
        <v>6374</v>
      </c>
      <c r="H31" s="147" t="s">
        <v>614</v>
      </c>
      <c r="I31" s="151" t="e">
        <f t="shared" si="0"/>
        <v>#VALUE!</v>
      </c>
      <c r="J31" s="230">
        <v>157</v>
      </c>
      <c r="K31" s="230">
        <v>319900</v>
      </c>
    </row>
    <row r="32" spans="1:11" ht="13.5">
      <c r="A32" s="14">
        <v>25</v>
      </c>
      <c r="B32" s="2" t="s">
        <v>490</v>
      </c>
      <c r="C32" s="2" t="s">
        <v>490</v>
      </c>
      <c r="D32" s="2" t="s">
        <v>609</v>
      </c>
      <c r="E32" s="144" t="s">
        <v>605</v>
      </c>
      <c r="F32" s="145">
        <v>1</v>
      </c>
      <c r="G32" s="148">
        <v>54695</v>
      </c>
      <c r="H32" s="147"/>
      <c r="I32" s="6" t="e">
        <f t="shared" si="0"/>
        <v>#DIV/0!</v>
      </c>
      <c r="J32" s="230">
        <v>1200</v>
      </c>
      <c r="K32" s="230">
        <v>301400</v>
      </c>
    </row>
    <row r="33" spans="1:11" ht="13.5" customHeight="1">
      <c r="A33" s="14">
        <v>26</v>
      </c>
      <c r="B33" s="99" t="s">
        <v>644</v>
      </c>
      <c r="C33" s="99" t="s">
        <v>490</v>
      </c>
      <c r="D33" s="99" t="s">
        <v>645</v>
      </c>
      <c r="E33" s="188" t="s">
        <v>605</v>
      </c>
      <c r="F33" s="100">
        <v>1</v>
      </c>
      <c r="G33" s="154">
        <v>6383</v>
      </c>
      <c r="H33" s="155"/>
      <c r="I33" s="6" t="e">
        <f t="shared" si="0"/>
        <v>#DIV/0!</v>
      </c>
      <c r="J33" s="165">
        <v>181</v>
      </c>
      <c r="K33" s="165">
        <v>316900</v>
      </c>
    </row>
    <row r="34" spans="2:9" ht="13.5">
      <c r="B34" s="11" t="s">
        <v>3</v>
      </c>
      <c r="G34" s="4">
        <f>SUM(G3:G33)</f>
        <v>528795</v>
      </c>
      <c r="H34" s="4">
        <f>SUM(H3:H33)</f>
        <v>538895</v>
      </c>
      <c r="I34" s="5">
        <f t="shared" si="0"/>
        <v>0.9812579444975367</v>
      </c>
    </row>
    <row r="35" spans="2:9" ht="27">
      <c r="B35" s="17"/>
      <c r="F35" s="724" t="s">
        <v>2218</v>
      </c>
      <c r="G35" s="4">
        <f>SUM(G3:G33)-G14-G15-G26</f>
        <v>477431</v>
      </c>
      <c r="H35" s="4">
        <f>SUM(H3:H33)-H14-H15-H26</f>
        <v>487531</v>
      </c>
      <c r="I35" s="5">
        <f t="shared" si="0"/>
        <v>0.979283368647327</v>
      </c>
    </row>
    <row r="36" spans="2:11" ht="27">
      <c r="B36" s="17"/>
      <c r="D36" s="17"/>
      <c r="E36" s="17"/>
      <c r="F36" s="726" t="s">
        <v>2226</v>
      </c>
      <c r="G36" s="240">
        <f>G14+G15+G17+G18+G19+G20+G25+G26+G27+G28+G30</f>
        <v>253869</v>
      </c>
      <c r="H36" s="240">
        <f>H14+H15+H17+H18+H19+H20+H25+H26+H27+H28+H30</f>
        <v>256745</v>
      </c>
      <c r="I36" s="5">
        <f t="shared" si="0"/>
        <v>0.9887982239186742</v>
      </c>
      <c r="J36" s="241"/>
      <c r="K36" s="241"/>
    </row>
    <row r="37" spans="4:11" ht="13.5">
      <c r="D37" s="53"/>
      <c r="E37" s="53"/>
      <c r="G37" s="53"/>
      <c r="H37" s="53"/>
      <c r="I37" s="53"/>
      <c r="J37" s="46"/>
      <c r="K37" s="46"/>
    </row>
    <row r="38" spans="1:13" ht="54">
      <c r="A38" s="178" t="s">
        <v>2253</v>
      </c>
      <c r="B38" t="s">
        <v>331</v>
      </c>
      <c r="C38" t="s">
        <v>0</v>
      </c>
      <c r="D38" t="s">
        <v>1</v>
      </c>
      <c r="E38" t="s">
        <v>98</v>
      </c>
      <c r="F38" s="17" t="s">
        <v>106</v>
      </c>
      <c r="G38" t="s">
        <v>332</v>
      </c>
      <c r="H38" s="1" t="s">
        <v>493</v>
      </c>
      <c r="I38" s="1" t="s">
        <v>100</v>
      </c>
      <c r="J38" s="1" t="s">
        <v>28</v>
      </c>
      <c r="K38" s="1" t="s">
        <v>29</v>
      </c>
      <c r="L38" s="1" t="s">
        <v>99</v>
      </c>
      <c r="M38" s="1" t="s">
        <v>494</v>
      </c>
    </row>
    <row r="39" spans="1:13" ht="27">
      <c r="A39">
        <v>1</v>
      </c>
      <c r="B39" s="236" t="s">
        <v>624</v>
      </c>
      <c r="C39" s="237" t="s">
        <v>625</v>
      </c>
      <c r="D39" s="145" t="s">
        <v>621</v>
      </c>
      <c r="E39" s="161" t="s">
        <v>646</v>
      </c>
      <c r="F39" s="145">
        <v>1</v>
      </c>
      <c r="G39" s="242">
        <v>278662</v>
      </c>
      <c r="H39" s="150">
        <v>278662</v>
      </c>
      <c r="I39" s="164">
        <f>G39/H39</f>
        <v>1</v>
      </c>
      <c r="J39" s="152">
        <v>2800</v>
      </c>
      <c r="K39" s="158">
        <v>18374689</v>
      </c>
      <c r="L39" s="145" t="s">
        <v>647</v>
      </c>
      <c r="M39" s="152" t="s">
        <v>648</v>
      </c>
    </row>
    <row r="40" spans="2:9" ht="13.5">
      <c r="B40" s="11" t="s">
        <v>3</v>
      </c>
      <c r="G40" s="4">
        <f>SUM(G39:G39)</f>
        <v>278662</v>
      </c>
      <c r="H40" s="4">
        <f>SUM(H39:H39)</f>
        <v>278662</v>
      </c>
      <c r="I40" s="5">
        <f>G40/H40</f>
        <v>1</v>
      </c>
    </row>
    <row r="41" spans="6:9" ht="27">
      <c r="F41" s="724" t="s">
        <v>2218</v>
      </c>
      <c r="G41">
        <v>0</v>
      </c>
      <c r="H41">
        <v>0</v>
      </c>
      <c r="I41" s="5"/>
    </row>
    <row r="42" spans="6:9" ht="27">
      <c r="F42" s="726" t="s">
        <v>2226</v>
      </c>
      <c r="G42" s="4">
        <f>G40</f>
        <v>278662</v>
      </c>
      <c r="H42" s="4">
        <f>H40</f>
        <v>278662</v>
      </c>
      <c r="I42" s="5">
        <f>G42/H42</f>
        <v>1</v>
      </c>
    </row>
  </sheetData>
  <sheetProtection/>
  <mergeCells count="32">
    <mergeCell ref="A4:A5"/>
    <mergeCell ref="C4:C5"/>
    <mergeCell ref="D4:D5"/>
    <mergeCell ref="E4:E5"/>
    <mergeCell ref="F4:F5"/>
    <mergeCell ref="G4:G5"/>
    <mergeCell ref="H4:H5"/>
    <mergeCell ref="I4:I5"/>
    <mergeCell ref="A6:A7"/>
    <mergeCell ref="C6:C8"/>
    <mergeCell ref="D6:D8"/>
    <mergeCell ref="E6:E8"/>
    <mergeCell ref="F6:F8"/>
    <mergeCell ref="G6:G8"/>
    <mergeCell ref="H6:H8"/>
    <mergeCell ref="I6:I8"/>
    <mergeCell ref="A8:A10"/>
    <mergeCell ref="C9:C10"/>
    <mergeCell ref="D9:D10"/>
    <mergeCell ref="E9:E10"/>
    <mergeCell ref="F9:F10"/>
    <mergeCell ref="G9:G10"/>
    <mergeCell ref="H9:H10"/>
    <mergeCell ref="I9:I10"/>
    <mergeCell ref="A11:A12"/>
    <mergeCell ref="C11:C12"/>
    <mergeCell ref="D11:D12"/>
    <mergeCell ref="E11:E12"/>
    <mergeCell ref="F11:F12"/>
    <mergeCell ref="G11:G12"/>
    <mergeCell ref="H11:H12"/>
    <mergeCell ref="I11:I12"/>
  </mergeCells>
  <printOptions/>
  <pageMargins left="0.787" right="0.787" top="0.59" bottom="0.55" header="0.512" footer="0.512"/>
  <pageSetup fitToHeight="1" fitToWidth="1" horizontalDpi="600" verticalDpi="600" orientation="landscape" paperSize="8" r:id="rId1"/>
</worksheet>
</file>

<file path=xl/worksheets/sheet17.xml><?xml version="1.0" encoding="utf-8"?>
<worksheet xmlns="http://schemas.openxmlformats.org/spreadsheetml/2006/main" xmlns:r="http://schemas.openxmlformats.org/officeDocument/2006/relationships">
  <dimension ref="A1:N31"/>
  <sheetViews>
    <sheetView view="pageBreakPreview" zoomScaleSheetLayoutView="100" zoomScalePageLayoutView="0" workbookViewId="0" topLeftCell="A1">
      <selection activeCell="J14" sqref="J14"/>
    </sheetView>
  </sheetViews>
  <sheetFormatPr defaultColWidth="9.00390625" defaultRowHeight="13.5"/>
  <cols>
    <col min="2" max="2" width="20.87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25390625" style="0" bestFit="1" customWidth="1"/>
    <col min="9" max="9" width="9.75390625" style="0" bestFit="1" customWidth="1"/>
    <col min="10" max="10" width="9.125" style="1" bestFit="1" customWidth="1"/>
    <col min="11" max="11" width="11.375" style="1" customWidth="1"/>
    <col min="13" max="13" width="10.50390625" style="0" bestFit="1" customWidth="1"/>
    <col min="14" max="14" width="10.25390625" style="0" bestFit="1" customWidth="1"/>
  </cols>
  <sheetData>
    <row r="1" spans="1:8" ht="13.5">
      <c r="A1" t="s">
        <v>8</v>
      </c>
      <c r="B1" s="142" t="s">
        <v>755</v>
      </c>
      <c r="H1" t="s">
        <v>26</v>
      </c>
    </row>
    <row r="2" spans="1:11" ht="54">
      <c r="A2" s="143" t="s">
        <v>2252</v>
      </c>
      <c r="B2" t="s">
        <v>331</v>
      </c>
      <c r="C2" t="s">
        <v>0</v>
      </c>
      <c r="D2" t="s">
        <v>1</v>
      </c>
      <c r="E2" t="s">
        <v>2</v>
      </c>
      <c r="F2" s="17" t="s">
        <v>31</v>
      </c>
      <c r="G2" t="s">
        <v>332</v>
      </c>
      <c r="H2" s="1" t="s">
        <v>333</v>
      </c>
      <c r="I2" s="1" t="s">
        <v>30</v>
      </c>
      <c r="J2" s="1" t="s">
        <v>28</v>
      </c>
      <c r="K2" s="1" t="s">
        <v>29</v>
      </c>
    </row>
    <row r="3" spans="1:11" ht="13.5">
      <c r="A3" s="2">
        <v>1</v>
      </c>
      <c r="B3" s="169" t="s">
        <v>756</v>
      </c>
      <c r="C3" s="289" t="s">
        <v>757</v>
      </c>
      <c r="D3" s="2" t="s">
        <v>758</v>
      </c>
      <c r="E3" s="2" t="s">
        <v>317</v>
      </c>
      <c r="F3" s="145">
        <v>2</v>
      </c>
      <c r="G3" s="3">
        <v>186516</v>
      </c>
      <c r="H3" s="83" t="s">
        <v>515</v>
      </c>
      <c r="I3" s="6" t="e">
        <f>G3/H3</f>
        <v>#VALUE!</v>
      </c>
      <c r="J3" s="132">
        <v>3150</v>
      </c>
      <c r="K3" s="132">
        <v>11272000</v>
      </c>
    </row>
    <row r="4" spans="1:11" ht="13.5">
      <c r="A4" s="2">
        <v>2</v>
      </c>
      <c r="B4" s="169" t="s">
        <v>759</v>
      </c>
      <c r="C4" s="289" t="s">
        <v>757</v>
      </c>
      <c r="D4" s="2" t="s">
        <v>760</v>
      </c>
      <c r="E4" s="2" t="s">
        <v>317</v>
      </c>
      <c r="F4" s="145">
        <v>3</v>
      </c>
      <c r="G4" s="83">
        <v>26268</v>
      </c>
      <c r="H4" s="83" t="s">
        <v>515</v>
      </c>
      <c r="I4" s="6" t="e">
        <f aca="true" t="shared" si="0" ref="I4:I9">G4/H4</f>
        <v>#VALUE!</v>
      </c>
      <c r="J4" s="12">
        <v>750</v>
      </c>
      <c r="K4" s="132">
        <v>1318000</v>
      </c>
    </row>
    <row r="5" spans="1:11" ht="40.5">
      <c r="A5" s="2">
        <v>3</v>
      </c>
      <c r="B5" s="169" t="s">
        <v>761</v>
      </c>
      <c r="C5" s="289" t="s">
        <v>757</v>
      </c>
      <c r="D5" s="2" t="s">
        <v>758</v>
      </c>
      <c r="E5" s="2" t="s">
        <v>317</v>
      </c>
      <c r="F5" s="145">
        <v>3</v>
      </c>
      <c r="G5" s="3">
        <v>39476</v>
      </c>
      <c r="H5" s="83" t="s">
        <v>515</v>
      </c>
      <c r="I5" s="6" t="e">
        <f t="shared" si="0"/>
        <v>#VALUE!</v>
      </c>
      <c r="J5" s="12" t="s">
        <v>762</v>
      </c>
      <c r="K5" s="132">
        <v>1896700</v>
      </c>
    </row>
    <row r="6" spans="1:11" ht="27">
      <c r="A6" s="2">
        <v>4</v>
      </c>
      <c r="B6" s="169" t="s">
        <v>763</v>
      </c>
      <c r="C6" s="289" t="s">
        <v>757</v>
      </c>
      <c r="D6" s="2" t="s">
        <v>764</v>
      </c>
      <c r="E6" s="2" t="s">
        <v>317</v>
      </c>
      <c r="F6" s="145">
        <v>3</v>
      </c>
      <c r="G6" s="83">
        <v>32872</v>
      </c>
      <c r="H6" s="83" t="s">
        <v>515</v>
      </c>
      <c r="I6" s="6" t="e">
        <f t="shared" si="0"/>
        <v>#VALUE!</v>
      </c>
      <c r="J6" s="12" t="s">
        <v>765</v>
      </c>
      <c r="K6" s="132">
        <v>1673400</v>
      </c>
    </row>
    <row r="7" spans="1:11" ht="13.5">
      <c r="A7" s="2">
        <v>5</v>
      </c>
      <c r="B7" s="169" t="s">
        <v>766</v>
      </c>
      <c r="C7" s="289" t="s">
        <v>757</v>
      </c>
      <c r="D7" s="2" t="s">
        <v>767</v>
      </c>
      <c r="E7" s="2" t="s">
        <v>317</v>
      </c>
      <c r="F7" s="145">
        <v>1</v>
      </c>
      <c r="G7" s="83">
        <v>7694</v>
      </c>
      <c r="H7" s="83">
        <v>7694</v>
      </c>
      <c r="I7" s="6">
        <f t="shared" si="0"/>
        <v>1</v>
      </c>
      <c r="J7" s="12">
        <v>164</v>
      </c>
      <c r="K7" s="132">
        <v>347700</v>
      </c>
    </row>
    <row r="8" spans="1:11" s="14" customFormat="1" ht="13.5">
      <c r="A8" s="145">
        <v>6</v>
      </c>
      <c r="B8" s="189" t="s">
        <v>768</v>
      </c>
      <c r="C8" s="289" t="s">
        <v>757</v>
      </c>
      <c r="D8" s="145" t="s">
        <v>764</v>
      </c>
      <c r="E8" s="145" t="s">
        <v>317</v>
      </c>
      <c r="F8" s="145">
        <v>2</v>
      </c>
      <c r="G8" s="297">
        <v>10668</v>
      </c>
      <c r="H8" s="297">
        <v>10690</v>
      </c>
      <c r="I8" s="151">
        <f t="shared" si="0"/>
        <v>0.9979420018709074</v>
      </c>
      <c r="J8" s="152">
        <v>235</v>
      </c>
      <c r="K8" s="287">
        <v>473400</v>
      </c>
    </row>
    <row r="9" spans="1:11" s="14" customFormat="1" ht="13.5">
      <c r="A9" s="145">
        <v>7</v>
      </c>
      <c r="B9" s="189" t="s">
        <v>769</v>
      </c>
      <c r="C9" s="289" t="s">
        <v>757</v>
      </c>
      <c r="D9" s="145" t="s">
        <v>767</v>
      </c>
      <c r="E9" s="145" t="s">
        <v>317</v>
      </c>
      <c r="F9" s="145">
        <v>1</v>
      </c>
      <c r="G9" s="297">
        <v>4595</v>
      </c>
      <c r="H9" s="297">
        <v>4595</v>
      </c>
      <c r="I9" s="151">
        <f t="shared" si="0"/>
        <v>1</v>
      </c>
      <c r="J9" s="152">
        <v>98</v>
      </c>
      <c r="K9" s="287">
        <v>206800</v>
      </c>
    </row>
    <row r="10" spans="1:13" ht="13.5">
      <c r="A10" s="2">
        <v>8</v>
      </c>
      <c r="B10" s="2" t="s">
        <v>2254</v>
      </c>
      <c r="C10" s="2" t="s">
        <v>770</v>
      </c>
      <c r="D10" s="2" t="s">
        <v>758</v>
      </c>
      <c r="E10" s="2" t="s">
        <v>771</v>
      </c>
      <c r="F10" s="145">
        <v>2</v>
      </c>
      <c r="G10" s="3">
        <v>31690</v>
      </c>
      <c r="H10" s="3">
        <v>30233</v>
      </c>
      <c r="I10" s="6">
        <v>0.989</v>
      </c>
      <c r="J10" s="12">
        <v>700</v>
      </c>
      <c r="K10" s="3">
        <v>1546000</v>
      </c>
      <c r="L10" s="731">
        <v>30233</v>
      </c>
      <c r="M10" s="731">
        <v>31690</v>
      </c>
    </row>
    <row r="11" spans="1:14" ht="40.5">
      <c r="A11" s="2">
        <v>9</v>
      </c>
      <c r="B11" s="298" t="s">
        <v>772</v>
      </c>
      <c r="C11" s="299" t="s">
        <v>773</v>
      </c>
      <c r="D11" s="300" t="s">
        <v>767</v>
      </c>
      <c r="E11" s="301" t="s">
        <v>317</v>
      </c>
      <c r="F11" s="300">
        <v>1</v>
      </c>
      <c r="G11" s="302">
        <v>18708</v>
      </c>
      <c r="H11" s="302">
        <v>18708</v>
      </c>
      <c r="I11" s="303">
        <f aca="true" t="shared" si="1" ref="I11:I19">G11/H11</f>
        <v>1</v>
      </c>
      <c r="J11" s="298">
        <v>307</v>
      </c>
      <c r="K11" s="304">
        <v>956000</v>
      </c>
      <c r="N11" s="4">
        <f>SUM(G11:G12,G15:G19)</f>
        <v>361293</v>
      </c>
    </row>
    <row r="12" spans="1:14" ht="27">
      <c r="A12" s="2">
        <v>10</v>
      </c>
      <c r="B12" s="298" t="s">
        <v>774</v>
      </c>
      <c r="C12" s="299" t="s">
        <v>773</v>
      </c>
      <c r="D12" s="300" t="s">
        <v>767</v>
      </c>
      <c r="E12" s="301" t="s">
        <v>317</v>
      </c>
      <c r="F12" s="300">
        <v>1</v>
      </c>
      <c r="G12" s="302">
        <v>3648</v>
      </c>
      <c r="H12" s="302">
        <v>3648</v>
      </c>
      <c r="I12" s="303">
        <f t="shared" si="1"/>
        <v>1</v>
      </c>
      <c r="J12" s="298">
        <v>54</v>
      </c>
      <c r="K12" s="304">
        <v>200140</v>
      </c>
      <c r="N12" s="305">
        <f>SUM(K11:K12,K15:K19)</f>
        <v>21692040</v>
      </c>
    </row>
    <row r="13" spans="1:11" ht="13.5">
      <c r="A13" s="2">
        <v>11</v>
      </c>
      <c r="B13" s="2" t="s">
        <v>775</v>
      </c>
      <c r="C13" s="87" t="s">
        <v>776</v>
      </c>
      <c r="D13" s="2" t="s">
        <v>767</v>
      </c>
      <c r="E13" s="144" t="s">
        <v>317</v>
      </c>
      <c r="F13" s="145">
        <v>1</v>
      </c>
      <c r="G13" s="3">
        <v>115734</v>
      </c>
      <c r="H13" s="83">
        <v>115734</v>
      </c>
      <c r="I13" s="6">
        <f t="shared" si="1"/>
        <v>1</v>
      </c>
      <c r="J13" s="10">
        <v>1100</v>
      </c>
      <c r="K13" s="10">
        <v>7287000</v>
      </c>
    </row>
    <row r="14" spans="1:11" ht="13.5">
      <c r="A14" s="2">
        <v>12</v>
      </c>
      <c r="B14" s="2" t="s">
        <v>777</v>
      </c>
      <c r="C14" s="87" t="s">
        <v>776</v>
      </c>
      <c r="D14" s="2" t="s">
        <v>767</v>
      </c>
      <c r="E14" s="144" t="s">
        <v>317</v>
      </c>
      <c r="F14" s="145">
        <v>1</v>
      </c>
      <c r="G14" s="83">
        <v>429523</v>
      </c>
      <c r="H14" s="83">
        <v>429523</v>
      </c>
      <c r="I14" s="6">
        <f t="shared" si="1"/>
        <v>1</v>
      </c>
      <c r="J14" s="10">
        <v>4000</v>
      </c>
      <c r="K14" s="10">
        <v>28894000</v>
      </c>
    </row>
    <row r="15" spans="1:11" ht="13.5">
      <c r="A15" s="2">
        <v>13</v>
      </c>
      <c r="B15" s="299" t="s">
        <v>778</v>
      </c>
      <c r="C15" s="299" t="s">
        <v>754</v>
      </c>
      <c r="D15" s="299" t="s">
        <v>767</v>
      </c>
      <c r="E15" s="299" t="s">
        <v>317</v>
      </c>
      <c r="F15" s="299">
        <v>1</v>
      </c>
      <c r="G15" s="306">
        <v>153564</v>
      </c>
      <c r="H15" s="306">
        <v>153564</v>
      </c>
      <c r="I15" s="303">
        <f t="shared" si="1"/>
        <v>1</v>
      </c>
      <c r="J15" s="298">
        <v>1600</v>
      </c>
      <c r="K15" s="307">
        <v>10035000</v>
      </c>
    </row>
    <row r="16" spans="1:11" ht="13.5">
      <c r="A16" s="145">
        <v>14</v>
      </c>
      <c r="B16" s="299" t="s">
        <v>779</v>
      </c>
      <c r="C16" s="299" t="s">
        <v>754</v>
      </c>
      <c r="D16" s="299" t="s">
        <v>342</v>
      </c>
      <c r="E16" s="299" t="s">
        <v>317</v>
      </c>
      <c r="F16" s="299">
        <v>3</v>
      </c>
      <c r="G16" s="308">
        <v>42172</v>
      </c>
      <c r="H16" s="308">
        <v>42837</v>
      </c>
      <c r="I16" s="303">
        <f t="shared" si="1"/>
        <v>0.9844760370707566</v>
      </c>
      <c r="J16" s="298">
        <v>600</v>
      </c>
      <c r="K16" s="307">
        <v>2429000</v>
      </c>
    </row>
    <row r="17" spans="1:11" ht="13.5">
      <c r="A17" s="145">
        <v>15</v>
      </c>
      <c r="B17" s="299" t="s">
        <v>780</v>
      </c>
      <c r="C17" s="299" t="s">
        <v>754</v>
      </c>
      <c r="D17" s="299" t="s">
        <v>767</v>
      </c>
      <c r="E17" s="299" t="s">
        <v>317</v>
      </c>
      <c r="F17" s="299">
        <v>1</v>
      </c>
      <c r="G17" s="308">
        <v>60116</v>
      </c>
      <c r="H17" s="308">
        <v>60116</v>
      </c>
      <c r="I17" s="303">
        <f t="shared" si="1"/>
        <v>1</v>
      </c>
      <c r="J17" s="298">
        <v>660</v>
      </c>
      <c r="K17" s="307">
        <v>3658000</v>
      </c>
    </row>
    <row r="18" spans="1:11" ht="13.5">
      <c r="A18" s="2">
        <v>16</v>
      </c>
      <c r="B18" s="299" t="s">
        <v>781</v>
      </c>
      <c r="C18" s="299" t="s">
        <v>754</v>
      </c>
      <c r="D18" s="299" t="s">
        <v>764</v>
      </c>
      <c r="E18" s="299" t="s">
        <v>317</v>
      </c>
      <c r="F18" s="299">
        <v>2</v>
      </c>
      <c r="G18" s="308">
        <v>55844</v>
      </c>
      <c r="H18" s="308">
        <v>55972</v>
      </c>
      <c r="I18" s="303">
        <f t="shared" si="1"/>
        <v>0.9977131422854284</v>
      </c>
      <c r="J18" s="298">
        <v>890</v>
      </c>
      <c r="K18" s="307">
        <v>3073000</v>
      </c>
    </row>
    <row r="19" spans="1:11" ht="13.5">
      <c r="A19" s="145">
        <v>17</v>
      </c>
      <c r="B19" s="309" t="s">
        <v>782</v>
      </c>
      <c r="C19" s="299" t="s">
        <v>329</v>
      </c>
      <c r="D19" s="309" t="s">
        <v>764</v>
      </c>
      <c r="E19" s="299" t="s">
        <v>317</v>
      </c>
      <c r="F19" s="299">
        <v>4</v>
      </c>
      <c r="G19" s="306">
        <v>27241</v>
      </c>
      <c r="H19" s="308" t="s">
        <v>515</v>
      </c>
      <c r="I19" s="303" t="e">
        <f t="shared" si="1"/>
        <v>#VALUE!</v>
      </c>
      <c r="J19" s="298">
        <v>870</v>
      </c>
      <c r="K19" s="307">
        <v>1340900</v>
      </c>
    </row>
    <row r="20" spans="1:11" ht="13.5">
      <c r="A20" s="87"/>
      <c r="B20" s="103" t="s">
        <v>3</v>
      </c>
      <c r="C20" s="87"/>
      <c r="D20" s="87"/>
      <c r="E20" s="87"/>
      <c r="F20" s="103"/>
      <c r="G20" s="104">
        <f>SUM(G3:G19)</f>
        <v>1246329</v>
      </c>
      <c r="H20" s="104">
        <f>SUM(H3:H19)</f>
        <v>933314</v>
      </c>
      <c r="I20" s="310">
        <f>G20/H20</f>
        <v>1.3353801614462013</v>
      </c>
      <c r="J20" s="105"/>
      <c r="K20" s="105"/>
    </row>
    <row r="21" spans="2:9" ht="27">
      <c r="B21" s="17"/>
      <c r="F21" s="724" t="s">
        <v>2218</v>
      </c>
      <c r="G21" s="4">
        <f>SUM(G3:G19)-G7-G9-G11-G12-G13-G14-G15-G17</f>
        <v>452747</v>
      </c>
      <c r="H21" s="4">
        <f>SUM(H3:H19)-H7-H9-H11-H12-H13-H14-H15-H17</f>
        <v>139732</v>
      </c>
      <c r="I21" s="310">
        <f>G21/H21</f>
        <v>3.2401096384507486</v>
      </c>
    </row>
    <row r="22" spans="2:9" ht="27">
      <c r="B22" s="17"/>
      <c r="F22" s="726" t="s">
        <v>2226</v>
      </c>
      <c r="G22" s="732">
        <f>SUM(G7:G18)</f>
        <v>933956</v>
      </c>
      <c r="H22" s="732">
        <f>SUM(H7:H18)</f>
        <v>933314</v>
      </c>
      <c r="I22" s="310">
        <f>G22/H22</f>
        <v>1.0006878713916216</v>
      </c>
    </row>
    <row r="24" spans="1:13" ht="54">
      <c r="A24" s="178" t="s">
        <v>2253</v>
      </c>
      <c r="B24" t="s">
        <v>331</v>
      </c>
      <c r="C24" t="s">
        <v>0</v>
      </c>
      <c r="D24" t="s">
        <v>1</v>
      </c>
      <c r="E24" t="s">
        <v>98</v>
      </c>
      <c r="F24" s="17" t="s">
        <v>106</v>
      </c>
      <c r="G24" t="s">
        <v>332</v>
      </c>
      <c r="H24" s="1" t="s">
        <v>493</v>
      </c>
      <c r="I24" s="1" t="s">
        <v>100</v>
      </c>
      <c r="J24" s="1" t="s">
        <v>28</v>
      </c>
      <c r="K24" s="1" t="s">
        <v>29</v>
      </c>
      <c r="L24" s="311" t="s">
        <v>99</v>
      </c>
      <c r="M24" s="311" t="s">
        <v>494</v>
      </c>
    </row>
    <row r="25" spans="1:13" ht="134.25" customHeight="1">
      <c r="A25" s="152">
        <v>1</v>
      </c>
      <c r="B25" s="169" t="s">
        <v>783</v>
      </c>
      <c r="C25" s="289" t="s">
        <v>757</v>
      </c>
      <c r="D25" s="2" t="s">
        <v>784</v>
      </c>
      <c r="E25" s="144" t="s">
        <v>319</v>
      </c>
      <c r="F25" s="145">
        <v>1</v>
      </c>
      <c r="G25" s="146">
        <v>15855</v>
      </c>
      <c r="H25" s="147">
        <v>15855</v>
      </c>
      <c r="I25" s="6">
        <f>G25/H25</f>
        <v>1</v>
      </c>
      <c r="J25" s="12">
        <v>392</v>
      </c>
      <c r="K25" s="12">
        <v>746700</v>
      </c>
      <c r="L25" s="312" t="s">
        <v>785</v>
      </c>
      <c r="M25" s="199" t="s">
        <v>786</v>
      </c>
    </row>
    <row r="26" spans="1:13" ht="148.5" customHeight="1">
      <c r="A26" s="2">
        <v>2</v>
      </c>
      <c r="B26" s="2" t="s">
        <v>787</v>
      </c>
      <c r="C26" s="2" t="s">
        <v>776</v>
      </c>
      <c r="D26" s="2" t="s">
        <v>784</v>
      </c>
      <c r="E26" s="2" t="s">
        <v>319</v>
      </c>
      <c r="F26" s="145">
        <v>1</v>
      </c>
      <c r="G26" s="146">
        <v>83980</v>
      </c>
      <c r="H26" s="147">
        <v>83980</v>
      </c>
      <c r="I26" s="6">
        <f>G26/H26</f>
        <v>1</v>
      </c>
      <c r="J26" s="10">
        <v>1100</v>
      </c>
      <c r="K26" s="10">
        <v>4739000</v>
      </c>
      <c r="L26" s="199" t="s">
        <v>788</v>
      </c>
      <c r="M26" s="199" t="s">
        <v>789</v>
      </c>
    </row>
    <row r="27" spans="1:13" ht="148.5" customHeight="1">
      <c r="A27" s="2">
        <v>3</v>
      </c>
      <c r="B27" s="2" t="s">
        <v>790</v>
      </c>
      <c r="C27" s="2" t="s">
        <v>776</v>
      </c>
      <c r="D27" s="2" t="s">
        <v>784</v>
      </c>
      <c r="E27" s="2" t="s">
        <v>319</v>
      </c>
      <c r="F27" s="145">
        <v>1</v>
      </c>
      <c r="G27" s="148">
        <v>147050</v>
      </c>
      <c r="H27" s="147">
        <v>147050</v>
      </c>
      <c r="I27" s="6">
        <f>G27/H27</f>
        <v>1</v>
      </c>
      <c r="J27" s="10">
        <v>1650</v>
      </c>
      <c r="K27" s="10">
        <v>8651000</v>
      </c>
      <c r="L27" s="199" t="s">
        <v>788</v>
      </c>
      <c r="M27" s="199" t="s">
        <v>789</v>
      </c>
    </row>
    <row r="28" spans="1:13" ht="148.5" customHeight="1">
      <c r="A28" s="2">
        <v>4</v>
      </c>
      <c r="B28" s="2" t="s">
        <v>791</v>
      </c>
      <c r="C28" s="2" t="s">
        <v>792</v>
      </c>
      <c r="D28" s="2" t="s">
        <v>784</v>
      </c>
      <c r="E28" s="2" t="s">
        <v>319</v>
      </c>
      <c r="F28" s="145">
        <v>1</v>
      </c>
      <c r="G28" s="83">
        <v>380347</v>
      </c>
      <c r="H28" s="83">
        <v>380347</v>
      </c>
      <c r="I28" s="6">
        <f>G28/H28</f>
        <v>1</v>
      </c>
      <c r="J28" s="12">
        <v>4368</v>
      </c>
      <c r="K28" s="132">
        <v>24381000</v>
      </c>
      <c r="L28" s="199" t="s">
        <v>788</v>
      </c>
      <c r="M28" s="199" t="s">
        <v>789</v>
      </c>
    </row>
    <row r="29" spans="1:13" ht="13.5">
      <c r="A29" s="87"/>
      <c r="B29" s="103" t="s">
        <v>3</v>
      </c>
      <c r="C29" s="87"/>
      <c r="D29" s="87"/>
      <c r="E29" s="87"/>
      <c r="F29" s="103"/>
      <c r="G29" s="104">
        <f>SUM(G25:G28)</f>
        <v>627232</v>
      </c>
      <c r="H29" s="104">
        <f>SUM(H25:H28)</f>
        <v>627232</v>
      </c>
      <c r="I29" s="310">
        <f>G29/H29</f>
        <v>1</v>
      </c>
      <c r="J29" s="105"/>
      <c r="K29" s="105"/>
      <c r="L29" s="313"/>
      <c r="M29" s="313"/>
    </row>
    <row r="30" ht="27">
      <c r="F30" s="724" t="s">
        <v>2218</v>
      </c>
    </row>
    <row r="31" ht="27">
      <c r="F31" s="726" t="s">
        <v>2226</v>
      </c>
    </row>
  </sheetData>
  <sheetProtection/>
  <printOptions/>
  <pageMargins left="0.75" right="0.75" top="0.59" bottom="0.55" header="0.512" footer="0.512"/>
  <pageSetup horizontalDpi="600" verticalDpi="600" orientation="landscape" paperSize="9" scale="48" r:id="rId1"/>
</worksheet>
</file>

<file path=xl/worksheets/sheet18.xml><?xml version="1.0" encoding="utf-8"?>
<worksheet xmlns="http://schemas.openxmlformats.org/spreadsheetml/2006/main" xmlns:r="http://schemas.openxmlformats.org/officeDocument/2006/relationships">
  <sheetPr>
    <pageSetUpPr fitToPage="1"/>
  </sheetPr>
  <dimension ref="A1:K43"/>
  <sheetViews>
    <sheetView zoomScalePageLayoutView="0" workbookViewId="0" topLeftCell="A16">
      <selection activeCell="A3" sqref="A3"/>
    </sheetView>
  </sheetViews>
  <sheetFormatPr defaultColWidth="9.00390625" defaultRowHeight="13.5"/>
  <cols>
    <col min="1" max="1" width="9.125" style="545" bestFit="1" customWidth="1"/>
    <col min="2" max="2" width="20.00390625" style="545" customWidth="1"/>
    <col min="3" max="3" width="19.375" style="545" bestFit="1" customWidth="1"/>
    <col min="4" max="4" width="26.125" style="545" bestFit="1" customWidth="1"/>
    <col min="5" max="5" width="13.00390625" style="545" customWidth="1"/>
    <col min="6" max="6" width="13.00390625" style="547" customWidth="1"/>
    <col min="7" max="7" width="13.00390625" style="545" customWidth="1"/>
    <col min="8" max="8" width="15.25390625" style="545" bestFit="1" customWidth="1"/>
    <col min="9" max="9" width="9.125" style="545" bestFit="1" customWidth="1"/>
    <col min="10" max="10" width="9.125" style="548" bestFit="1" customWidth="1"/>
    <col min="11" max="11" width="9.50390625" style="548" bestFit="1" customWidth="1"/>
    <col min="12" max="16384" width="9.00390625" style="545" customWidth="1"/>
  </cols>
  <sheetData>
    <row r="1" spans="1:8" ht="13.5">
      <c r="A1" s="545" t="s">
        <v>8</v>
      </c>
      <c r="B1" s="546" t="s">
        <v>1398</v>
      </c>
      <c r="H1" s="545" t="s">
        <v>26</v>
      </c>
    </row>
    <row r="2" spans="1:11" ht="67.5">
      <c r="A2" s="143" t="s">
        <v>2252</v>
      </c>
      <c r="B2" s="545" t="s">
        <v>331</v>
      </c>
      <c r="C2" s="545" t="s">
        <v>0</v>
      </c>
      <c r="D2" s="545" t="s">
        <v>1</v>
      </c>
      <c r="E2" s="545" t="s">
        <v>2</v>
      </c>
      <c r="F2" s="547" t="s">
        <v>31</v>
      </c>
      <c r="G2" s="545" t="s">
        <v>332</v>
      </c>
      <c r="H2" s="548" t="s">
        <v>333</v>
      </c>
      <c r="I2" s="548" t="s">
        <v>30</v>
      </c>
      <c r="J2" s="548" t="s">
        <v>28</v>
      </c>
      <c r="K2" s="548" t="s">
        <v>29</v>
      </c>
    </row>
    <row r="3" spans="1:11" ht="13.5">
      <c r="A3" s="545">
        <v>1</v>
      </c>
      <c r="B3" s="549" t="s">
        <v>1399</v>
      </c>
      <c r="C3" s="550" t="s">
        <v>1400</v>
      </c>
      <c r="D3" s="219" t="s">
        <v>609</v>
      </c>
      <c r="E3" s="220" t="s">
        <v>1401</v>
      </c>
      <c r="F3" s="221">
        <v>2</v>
      </c>
      <c r="G3" s="222"/>
      <c r="H3" s="225"/>
      <c r="I3" s="6" t="e">
        <f>G3/H3</f>
        <v>#DIV/0!</v>
      </c>
      <c r="J3" s="218">
        <v>1000</v>
      </c>
      <c r="K3" s="218">
        <v>2378000</v>
      </c>
    </row>
    <row r="4" spans="1:11" ht="13.5">
      <c r="A4" s="545">
        <v>2</v>
      </c>
      <c r="B4" s="551" t="s">
        <v>1402</v>
      </c>
      <c r="C4" s="552" t="s">
        <v>1403</v>
      </c>
      <c r="D4" s="219" t="s">
        <v>1404</v>
      </c>
      <c r="E4" s="220" t="s">
        <v>1401</v>
      </c>
      <c r="F4" s="221">
        <v>3</v>
      </c>
      <c r="G4" s="224"/>
      <c r="H4" s="225"/>
      <c r="I4" s="6" t="e">
        <f aca="true" t="shared" si="0" ref="I4:I41">G4/H4</f>
        <v>#DIV/0!</v>
      </c>
      <c r="J4" s="218">
        <v>900</v>
      </c>
      <c r="K4" s="218">
        <v>1299000</v>
      </c>
    </row>
    <row r="5" spans="1:11" ht="13.5">
      <c r="A5" s="545">
        <v>3</v>
      </c>
      <c r="B5" s="551" t="s">
        <v>1405</v>
      </c>
      <c r="C5" s="552" t="s">
        <v>1406</v>
      </c>
      <c r="D5" s="219" t="s">
        <v>621</v>
      </c>
      <c r="E5" s="220" t="s">
        <v>1401</v>
      </c>
      <c r="F5" s="221">
        <v>1</v>
      </c>
      <c r="G5" s="222"/>
      <c r="H5" s="225"/>
      <c r="I5" s="6" t="e">
        <f t="shared" si="0"/>
        <v>#DIV/0!</v>
      </c>
      <c r="J5" s="218">
        <v>1250</v>
      </c>
      <c r="K5" s="218">
        <v>4504000</v>
      </c>
    </row>
    <row r="6" spans="1:11" ht="13.5">
      <c r="A6" s="545">
        <v>4</v>
      </c>
      <c r="B6" s="551" t="s">
        <v>1407</v>
      </c>
      <c r="C6" s="551" t="s">
        <v>318</v>
      </c>
      <c r="D6" s="219" t="s">
        <v>609</v>
      </c>
      <c r="E6" s="220" t="s">
        <v>1401</v>
      </c>
      <c r="F6" s="221">
        <v>1</v>
      </c>
      <c r="G6" s="222"/>
      <c r="H6" s="225"/>
      <c r="I6" s="6" t="e">
        <f t="shared" si="0"/>
        <v>#DIV/0!</v>
      </c>
      <c r="J6" s="218">
        <v>650</v>
      </c>
      <c r="K6" s="218">
        <v>1390000</v>
      </c>
    </row>
    <row r="7" spans="1:11" ht="13.5">
      <c r="A7" s="545">
        <v>5</v>
      </c>
      <c r="B7" s="551" t="s">
        <v>1408</v>
      </c>
      <c r="C7" s="551" t="s">
        <v>318</v>
      </c>
      <c r="D7" s="219" t="s">
        <v>621</v>
      </c>
      <c r="E7" s="220" t="s">
        <v>1401</v>
      </c>
      <c r="F7" s="221">
        <v>1</v>
      </c>
      <c r="G7" s="224"/>
      <c r="H7" s="225"/>
      <c r="I7" s="6" t="e">
        <f t="shared" si="0"/>
        <v>#DIV/0!</v>
      </c>
      <c r="J7" s="218">
        <v>520</v>
      </c>
      <c r="K7" s="218">
        <v>1837900</v>
      </c>
    </row>
    <row r="8" spans="1:11" ht="13.5">
      <c r="A8" s="545">
        <v>6</v>
      </c>
      <c r="B8" s="551" t="s">
        <v>1409</v>
      </c>
      <c r="C8" s="551" t="s">
        <v>318</v>
      </c>
      <c r="D8" s="219" t="s">
        <v>1404</v>
      </c>
      <c r="E8" s="220" t="s">
        <v>1401</v>
      </c>
      <c r="F8" s="221">
        <v>3</v>
      </c>
      <c r="G8" s="224"/>
      <c r="H8" s="225"/>
      <c r="I8" s="6" t="e">
        <f>G8/H8</f>
        <v>#DIV/0!</v>
      </c>
      <c r="J8" s="218">
        <v>900</v>
      </c>
      <c r="K8" s="218">
        <v>769558</v>
      </c>
    </row>
    <row r="9" spans="1:11" ht="13.5">
      <c r="A9" s="545">
        <v>7</v>
      </c>
      <c r="B9" s="551" t="s">
        <v>1410</v>
      </c>
      <c r="C9" s="551" t="s">
        <v>1411</v>
      </c>
      <c r="D9" s="219" t="s">
        <v>609</v>
      </c>
      <c r="E9" s="220" t="s">
        <v>1401</v>
      </c>
      <c r="F9" s="221">
        <v>1</v>
      </c>
      <c r="G9" s="224"/>
      <c r="H9" s="225"/>
      <c r="I9" s="6" t="e">
        <f>G9/H9</f>
        <v>#DIV/0!</v>
      </c>
      <c r="J9" s="218">
        <v>3500</v>
      </c>
      <c r="K9" s="218">
        <v>12048023</v>
      </c>
    </row>
    <row r="10" spans="1:11" ht="13.5">
      <c r="A10" s="545">
        <v>8</v>
      </c>
      <c r="B10" s="553" t="s">
        <v>1412</v>
      </c>
      <c r="C10" s="551" t="s">
        <v>1411</v>
      </c>
      <c r="D10" s="219" t="s">
        <v>1404</v>
      </c>
      <c r="E10" s="220" t="s">
        <v>1401</v>
      </c>
      <c r="F10" s="221">
        <v>2</v>
      </c>
      <c r="G10" s="224"/>
      <c r="H10" s="225"/>
      <c r="I10" s="6" t="e">
        <f aca="true" t="shared" si="1" ref="I10:I16">G10/H10</f>
        <v>#DIV/0!</v>
      </c>
      <c r="J10" s="218">
        <v>600</v>
      </c>
      <c r="K10" s="218">
        <v>1266000</v>
      </c>
    </row>
    <row r="11" spans="1:11" ht="13.5">
      <c r="A11" s="545">
        <v>9</v>
      </c>
      <c r="B11" s="551" t="s">
        <v>1413</v>
      </c>
      <c r="C11" s="551" t="s">
        <v>723</v>
      </c>
      <c r="D11" s="219" t="s">
        <v>609</v>
      </c>
      <c r="E11" s="220" t="s">
        <v>1401</v>
      </c>
      <c r="F11" s="221">
        <v>1</v>
      </c>
      <c r="G11" s="224"/>
      <c r="H11" s="225"/>
      <c r="I11" s="6" t="e">
        <f t="shared" si="1"/>
        <v>#DIV/0!</v>
      </c>
      <c r="J11" s="218">
        <v>920</v>
      </c>
      <c r="K11" s="218">
        <v>2120000</v>
      </c>
    </row>
    <row r="12" spans="1:11" ht="13.5">
      <c r="A12" s="545">
        <v>10</v>
      </c>
      <c r="B12" s="552" t="s">
        <v>1414</v>
      </c>
      <c r="C12" s="551" t="s">
        <v>1415</v>
      </c>
      <c r="D12" s="219" t="s">
        <v>609</v>
      </c>
      <c r="E12" s="220" t="s">
        <v>1401</v>
      </c>
      <c r="F12" s="221">
        <v>2</v>
      </c>
      <c r="G12" s="224"/>
      <c r="H12" s="225"/>
      <c r="I12" s="6" t="e">
        <f t="shared" si="1"/>
        <v>#DIV/0!</v>
      </c>
      <c r="J12" s="218">
        <v>700</v>
      </c>
      <c r="K12" s="218">
        <v>1485400</v>
      </c>
    </row>
    <row r="13" spans="1:11" ht="13.5">
      <c r="A13" s="545">
        <v>11</v>
      </c>
      <c r="B13" s="552" t="s">
        <v>1416</v>
      </c>
      <c r="C13" s="551" t="s">
        <v>1415</v>
      </c>
      <c r="D13" s="219" t="s">
        <v>1417</v>
      </c>
      <c r="E13" s="220" t="s">
        <v>1401</v>
      </c>
      <c r="F13" s="221">
        <v>2</v>
      </c>
      <c r="G13" s="224"/>
      <c r="H13" s="225"/>
      <c r="I13" s="6" t="e">
        <f t="shared" si="1"/>
        <v>#DIV/0!</v>
      </c>
      <c r="J13" s="218">
        <v>2300</v>
      </c>
      <c r="K13" s="218">
        <v>9479680</v>
      </c>
    </row>
    <row r="14" spans="1:11" ht="13.5">
      <c r="A14" s="545">
        <v>12</v>
      </c>
      <c r="B14" s="551" t="s">
        <v>1418</v>
      </c>
      <c r="C14" s="554" t="s">
        <v>353</v>
      </c>
      <c r="D14" s="219" t="s">
        <v>621</v>
      </c>
      <c r="E14" s="220" t="s">
        <v>1401</v>
      </c>
      <c r="F14" s="221">
        <v>1</v>
      </c>
      <c r="G14" s="224"/>
      <c r="H14" s="225"/>
      <c r="I14" s="6" t="e">
        <f t="shared" si="1"/>
        <v>#DIV/0!</v>
      </c>
      <c r="J14" s="218">
        <v>1400</v>
      </c>
      <c r="K14" s="218">
        <v>4938901</v>
      </c>
    </row>
    <row r="15" spans="1:11" ht="13.5">
      <c r="A15" s="545">
        <v>13</v>
      </c>
      <c r="B15" s="551" t="s">
        <v>1419</v>
      </c>
      <c r="C15" s="551" t="s">
        <v>1420</v>
      </c>
      <c r="D15" s="219" t="s">
        <v>609</v>
      </c>
      <c r="E15" s="220" t="s">
        <v>1401</v>
      </c>
      <c r="F15" s="221">
        <v>2</v>
      </c>
      <c r="G15" s="224"/>
      <c r="H15" s="225"/>
      <c r="I15" s="6" t="e">
        <f t="shared" si="1"/>
        <v>#DIV/0!</v>
      </c>
      <c r="J15" s="218">
        <v>2000</v>
      </c>
      <c r="K15" s="218">
        <v>3180000</v>
      </c>
    </row>
    <row r="16" spans="1:11" ht="13.5">
      <c r="A16" s="545">
        <v>14</v>
      </c>
      <c r="B16" s="551" t="s">
        <v>1421</v>
      </c>
      <c r="C16" s="551" t="s">
        <v>1422</v>
      </c>
      <c r="D16" s="219" t="s">
        <v>621</v>
      </c>
      <c r="E16" s="220" t="s">
        <v>1401</v>
      </c>
      <c r="F16" s="221">
        <v>1</v>
      </c>
      <c r="G16" s="224"/>
      <c r="H16" s="225"/>
      <c r="I16" s="6" t="e">
        <f t="shared" si="1"/>
        <v>#DIV/0!</v>
      </c>
      <c r="J16" s="218">
        <v>720</v>
      </c>
      <c r="K16" s="218">
        <v>2543000</v>
      </c>
    </row>
    <row r="17" spans="1:11" s="555" customFormat="1" ht="13.5">
      <c r="A17" s="545">
        <v>15</v>
      </c>
      <c r="B17" s="551" t="s">
        <v>1423</v>
      </c>
      <c r="C17" s="551" t="s">
        <v>1424</v>
      </c>
      <c r="D17" s="221" t="s">
        <v>609</v>
      </c>
      <c r="E17" s="220" t="s">
        <v>1401</v>
      </c>
      <c r="F17" s="221">
        <v>3</v>
      </c>
      <c r="G17" s="295"/>
      <c r="H17" s="296"/>
      <c r="I17" s="151" t="e">
        <f t="shared" si="0"/>
        <v>#DIV/0!</v>
      </c>
      <c r="J17" s="293">
        <v>900</v>
      </c>
      <c r="K17" s="293">
        <v>245000</v>
      </c>
    </row>
    <row r="18" spans="1:11" s="555" customFormat="1" ht="13.5">
      <c r="A18" s="545">
        <v>16</v>
      </c>
      <c r="B18" s="551" t="s">
        <v>1425</v>
      </c>
      <c r="C18" s="551" t="s">
        <v>1426</v>
      </c>
      <c r="D18" s="221" t="s">
        <v>609</v>
      </c>
      <c r="E18" s="220" t="s">
        <v>1401</v>
      </c>
      <c r="F18" s="221">
        <v>2</v>
      </c>
      <c r="G18" s="295"/>
      <c r="H18" s="556"/>
      <c r="I18" s="151" t="e">
        <f t="shared" si="0"/>
        <v>#DIV/0!</v>
      </c>
      <c r="J18" s="293">
        <v>2500</v>
      </c>
      <c r="K18" s="293">
        <v>13896000</v>
      </c>
    </row>
    <row r="19" spans="1:11" ht="13.5">
      <c r="A19" s="545">
        <v>17</v>
      </c>
      <c r="B19" s="551" t="s">
        <v>1427</v>
      </c>
      <c r="C19" s="551" t="s">
        <v>1426</v>
      </c>
      <c r="D19" s="219" t="s">
        <v>621</v>
      </c>
      <c r="E19" s="220" t="s">
        <v>1401</v>
      </c>
      <c r="F19" s="221">
        <v>1</v>
      </c>
      <c r="G19" s="224"/>
      <c r="H19" s="225"/>
      <c r="I19" s="6" t="e">
        <f t="shared" si="0"/>
        <v>#DIV/0!</v>
      </c>
      <c r="J19" s="293">
        <v>1100</v>
      </c>
      <c r="K19" s="293">
        <v>5318000</v>
      </c>
    </row>
    <row r="20" spans="1:11" ht="13.5">
      <c r="A20" s="545">
        <v>18</v>
      </c>
      <c r="B20" s="551" t="s">
        <v>1428</v>
      </c>
      <c r="C20" s="551" t="s">
        <v>1426</v>
      </c>
      <c r="D20" s="219" t="s">
        <v>621</v>
      </c>
      <c r="E20" s="220" t="s">
        <v>1401</v>
      </c>
      <c r="F20" s="221">
        <v>1</v>
      </c>
      <c r="G20" s="224"/>
      <c r="H20" s="225"/>
      <c r="I20" s="151" t="e">
        <f t="shared" si="0"/>
        <v>#DIV/0!</v>
      </c>
      <c r="J20" s="293">
        <v>950</v>
      </c>
      <c r="K20" s="293">
        <v>5525000</v>
      </c>
    </row>
    <row r="21" spans="1:11" ht="13.5">
      <c r="A21" s="545">
        <v>19</v>
      </c>
      <c r="B21" s="551" t="s">
        <v>1429</v>
      </c>
      <c r="C21" s="551" t="s">
        <v>1426</v>
      </c>
      <c r="D21" s="219" t="s">
        <v>609</v>
      </c>
      <c r="E21" s="220" t="s">
        <v>1401</v>
      </c>
      <c r="F21" s="221">
        <v>2</v>
      </c>
      <c r="G21" s="224"/>
      <c r="H21" s="225"/>
      <c r="I21" s="151" t="e">
        <f t="shared" si="0"/>
        <v>#DIV/0!</v>
      </c>
      <c r="J21" s="293">
        <v>900</v>
      </c>
      <c r="K21" s="293">
        <v>2471000</v>
      </c>
    </row>
    <row r="22" spans="1:11" ht="13.5">
      <c r="A22" s="545">
        <v>20</v>
      </c>
      <c r="B22" s="551" t="s">
        <v>1430</v>
      </c>
      <c r="C22" s="551" t="s">
        <v>1426</v>
      </c>
      <c r="D22" s="219" t="s">
        <v>621</v>
      </c>
      <c r="E22" s="220" t="s">
        <v>1401</v>
      </c>
      <c r="F22" s="221">
        <v>1</v>
      </c>
      <c r="G22" s="224"/>
      <c r="H22" s="225"/>
      <c r="I22" s="151" t="e">
        <f t="shared" si="0"/>
        <v>#DIV/0!</v>
      </c>
      <c r="J22" s="293">
        <v>1400</v>
      </c>
      <c r="K22" s="293">
        <v>8927000</v>
      </c>
    </row>
    <row r="23" spans="1:11" ht="13.5">
      <c r="A23" s="545">
        <v>21</v>
      </c>
      <c r="B23" s="551" t="s">
        <v>1431</v>
      </c>
      <c r="C23" s="551" t="s">
        <v>1426</v>
      </c>
      <c r="D23" s="219" t="s">
        <v>609</v>
      </c>
      <c r="E23" s="220" t="s">
        <v>1401</v>
      </c>
      <c r="F23" s="221">
        <v>2</v>
      </c>
      <c r="G23" s="224"/>
      <c r="H23" s="225"/>
      <c r="I23" s="151" t="e">
        <f t="shared" si="0"/>
        <v>#DIV/0!</v>
      </c>
      <c r="J23" s="293">
        <v>3200</v>
      </c>
      <c r="K23" s="293">
        <v>18326000</v>
      </c>
    </row>
    <row r="24" spans="1:11" ht="13.5">
      <c r="A24" s="545">
        <v>22</v>
      </c>
      <c r="B24" s="551" t="s">
        <v>1432</v>
      </c>
      <c r="C24" s="551" t="s">
        <v>1426</v>
      </c>
      <c r="D24" s="219" t="s">
        <v>609</v>
      </c>
      <c r="E24" s="220" t="s">
        <v>1401</v>
      </c>
      <c r="F24" s="221">
        <v>2</v>
      </c>
      <c r="G24" s="224"/>
      <c r="H24" s="225"/>
      <c r="I24" s="151" t="e">
        <f t="shared" si="0"/>
        <v>#DIV/0!</v>
      </c>
      <c r="J24" s="293">
        <v>1900</v>
      </c>
      <c r="K24" s="293">
        <v>9871000</v>
      </c>
    </row>
    <row r="25" spans="1:11" ht="13.5">
      <c r="A25" s="545">
        <v>23</v>
      </c>
      <c r="B25" s="551" t="s">
        <v>1433</v>
      </c>
      <c r="C25" s="551" t="s">
        <v>1426</v>
      </c>
      <c r="D25" s="219" t="s">
        <v>609</v>
      </c>
      <c r="E25" s="220" t="s">
        <v>1401</v>
      </c>
      <c r="F25" s="221">
        <v>2</v>
      </c>
      <c r="G25" s="224"/>
      <c r="H25" s="225"/>
      <c r="I25" s="151" t="e">
        <f t="shared" si="0"/>
        <v>#DIV/0!</v>
      </c>
      <c r="J25" s="293">
        <v>5500</v>
      </c>
      <c r="K25" s="293">
        <v>31301000</v>
      </c>
    </row>
    <row r="26" spans="1:11" ht="13.5">
      <c r="A26" s="545">
        <v>24</v>
      </c>
      <c r="B26" s="551" t="s">
        <v>1434</v>
      </c>
      <c r="C26" s="551" t="s">
        <v>1426</v>
      </c>
      <c r="D26" s="219" t="s">
        <v>609</v>
      </c>
      <c r="E26" s="220" t="s">
        <v>1401</v>
      </c>
      <c r="F26" s="221">
        <v>2</v>
      </c>
      <c r="G26" s="224"/>
      <c r="H26" s="225"/>
      <c r="I26" s="151" t="e">
        <f t="shared" si="0"/>
        <v>#DIV/0!</v>
      </c>
      <c r="J26" s="293">
        <v>3200</v>
      </c>
      <c r="K26" s="293">
        <v>16310180</v>
      </c>
    </row>
    <row r="27" spans="1:11" ht="13.5">
      <c r="A27" s="545">
        <v>25</v>
      </c>
      <c r="B27" s="551" t="s">
        <v>1435</v>
      </c>
      <c r="C27" s="551" t="s">
        <v>1426</v>
      </c>
      <c r="D27" s="219" t="s">
        <v>609</v>
      </c>
      <c r="E27" s="220" t="s">
        <v>1401</v>
      </c>
      <c r="F27" s="221">
        <v>2</v>
      </c>
      <c r="G27" s="224"/>
      <c r="H27" s="225"/>
      <c r="I27" s="151" t="e">
        <f t="shared" si="0"/>
        <v>#DIV/0!</v>
      </c>
      <c r="J27" s="293">
        <v>690</v>
      </c>
      <c r="K27" s="293">
        <v>2845000</v>
      </c>
    </row>
    <row r="28" spans="1:11" ht="13.5">
      <c r="A28" s="545">
        <v>26</v>
      </c>
      <c r="B28" s="551" t="s">
        <v>1436</v>
      </c>
      <c r="C28" s="551" t="s">
        <v>1426</v>
      </c>
      <c r="D28" s="219" t="s">
        <v>621</v>
      </c>
      <c r="E28" s="220" t="s">
        <v>1401</v>
      </c>
      <c r="F28" s="221">
        <v>1</v>
      </c>
      <c r="G28" s="224"/>
      <c r="H28" s="225"/>
      <c r="I28" s="151" t="e">
        <f t="shared" si="0"/>
        <v>#DIV/0!</v>
      </c>
      <c r="J28" s="293">
        <v>1400</v>
      </c>
      <c r="K28" s="293">
        <v>6671000</v>
      </c>
    </row>
    <row r="29" spans="1:11" ht="13.5">
      <c r="A29" s="545">
        <v>27</v>
      </c>
      <c r="B29" s="551" t="s">
        <v>1437</v>
      </c>
      <c r="C29" s="551" t="s">
        <v>1426</v>
      </c>
      <c r="D29" s="219" t="s">
        <v>609</v>
      </c>
      <c r="E29" s="220" t="s">
        <v>1401</v>
      </c>
      <c r="F29" s="221">
        <v>2</v>
      </c>
      <c r="G29" s="224"/>
      <c r="H29" s="225"/>
      <c r="I29" s="151" t="e">
        <f t="shared" si="0"/>
        <v>#DIV/0!</v>
      </c>
      <c r="J29" s="293">
        <v>2300</v>
      </c>
      <c r="K29" s="293">
        <v>12447000</v>
      </c>
    </row>
    <row r="30" spans="1:11" ht="13.5">
      <c r="A30" s="545">
        <v>28</v>
      </c>
      <c r="B30" s="551" t="s">
        <v>1438</v>
      </c>
      <c r="C30" s="551" t="s">
        <v>1426</v>
      </c>
      <c r="D30" s="219" t="s">
        <v>609</v>
      </c>
      <c r="E30" s="220" t="s">
        <v>1401</v>
      </c>
      <c r="F30" s="221">
        <v>2</v>
      </c>
      <c r="G30" s="224"/>
      <c r="H30" s="225"/>
      <c r="I30" s="151" t="e">
        <f t="shared" si="0"/>
        <v>#DIV/0!</v>
      </c>
      <c r="J30" s="218">
        <v>1390</v>
      </c>
      <c r="K30" s="218">
        <v>5946000</v>
      </c>
    </row>
    <row r="31" spans="1:11" ht="13.5">
      <c r="A31" s="545">
        <v>29</v>
      </c>
      <c r="B31" s="551" t="s">
        <v>1439</v>
      </c>
      <c r="C31" s="551" t="s">
        <v>1426</v>
      </c>
      <c r="D31" s="219" t="s">
        <v>621</v>
      </c>
      <c r="E31" s="220" t="s">
        <v>1401</v>
      </c>
      <c r="F31" s="221">
        <v>1</v>
      </c>
      <c r="G31" s="224"/>
      <c r="H31" s="225"/>
      <c r="I31" s="151" t="e">
        <f t="shared" si="0"/>
        <v>#DIV/0!</v>
      </c>
      <c r="J31" s="218">
        <v>970</v>
      </c>
      <c r="K31" s="218">
        <v>5065000</v>
      </c>
    </row>
    <row r="32" spans="1:11" ht="13.5">
      <c r="A32" s="545">
        <v>30</v>
      </c>
      <c r="B32" s="551" t="s">
        <v>1440</v>
      </c>
      <c r="C32" s="551" t="s">
        <v>1426</v>
      </c>
      <c r="D32" s="219" t="s">
        <v>609</v>
      </c>
      <c r="E32" s="220" t="s">
        <v>1401</v>
      </c>
      <c r="F32" s="221">
        <v>3</v>
      </c>
      <c r="G32" s="224"/>
      <c r="H32" s="225"/>
      <c r="I32" s="151" t="e">
        <f t="shared" si="0"/>
        <v>#DIV/0!</v>
      </c>
      <c r="J32" s="218">
        <v>800</v>
      </c>
      <c r="K32" s="218">
        <v>2407000</v>
      </c>
    </row>
    <row r="33" spans="1:11" ht="13.5">
      <c r="A33" s="545">
        <v>31</v>
      </c>
      <c r="B33" s="551" t="s">
        <v>1441</v>
      </c>
      <c r="C33" s="551" t="s">
        <v>1442</v>
      </c>
      <c r="D33" s="219" t="s">
        <v>621</v>
      </c>
      <c r="E33" s="220" t="s">
        <v>1401</v>
      </c>
      <c r="F33" s="221">
        <v>1</v>
      </c>
      <c r="G33" s="224"/>
      <c r="H33" s="225"/>
      <c r="I33" s="6" t="e">
        <f t="shared" si="0"/>
        <v>#DIV/0!</v>
      </c>
      <c r="J33" s="218">
        <v>3100</v>
      </c>
      <c r="K33" s="218">
        <v>12572000</v>
      </c>
    </row>
    <row r="34" spans="1:11" ht="13.5">
      <c r="A34" s="545">
        <v>32</v>
      </c>
      <c r="B34" s="551" t="s">
        <v>1443</v>
      </c>
      <c r="C34" s="551" t="s">
        <v>1444</v>
      </c>
      <c r="D34" s="219" t="s">
        <v>621</v>
      </c>
      <c r="E34" s="220" t="s">
        <v>1401</v>
      </c>
      <c r="F34" s="221">
        <v>1</v>
      </c>
      <c r="G34" s="224"/>
      <c r="H34" s="225"/>
      <c r="I34" s="151" t="e">
        <f t="shared" si="0"/>
        <v>#DIV/0!</v>
      </c>
      <c r="J34" s="218">
        <v>1230</v>
      </c>
      <c r="K34" s="218">
        <v>4424000</v>
      </c>
    </row>
    <row r="35" spans="1:11" ht="13.5">
      <c r="A35" s="545">
        <v>33</v>
      </c>
      <c r="B35" s="551" t="s">
        <v>1445</v>
      </c>
      <c r="C35" s="551" t="s">
        <v>1444</v>
      </c>
      <c r="D35" s="219" t="s">
        <v>621</v>
      </c>
      <c r="E35" s="220" t="s">
        <v>1401</v>
      </c>
      <c r="F35" s="221">
        <v>1</v>
      </c>
      <c r="G35" s="224"/>
      <c r="H35" s="225"/>
      <c r="I35" s="151" t="e">
        <f t="shared" si="0"/>
        <v>#DIV/0!</v>
      </c>
      <c r="J35" s="218">
        <v>450</v>
      </c>
      <c r="K35" s="218">
        <v>1280000</v>
      </c>
    </row>
    <row r="36" spans="1:11" ht="13.5">
      <c r="A36" s="545">
        <v>34</v>
      </c>
      <c r="B36" s="551" t="s">
        <v>1446</v>
      </c>
      <c r="C36" s="551" t="s">
        <v>1444</v>
      </c>
      <c r="D36" s="219" t="s">
        <v>621</v>
      </c>
      <c r="E36" s="220" t="s">
        <v>1401</v>
      </c>
      <c r="F36" s="221">
        <v>1</v>
      </c>
      <c r="G36" s="224"/>
      <c r="H36" s="225"/>
      <c r="I36" s="6" t="e">
        <f t="shared" si="0"/>
        <v>#DIV/0!</v>
      </c>
      <c r="J36" s="293">
        <v>580</v>
      </c>
      <c r="K36" s="293">
        <v>1920500</v>
      </c>
    </row>
    <row r="37" spans="1:11" ht="13.5">
      <c r="A37" s="545">
        <v>35</v>
      </c>
      <c r="B37" s="551" t="s">
        <v>1447</v>
      </c>
      <c r="C37" s="551" t="s">
        <v>1444</v>
      </c>
      <c r="D37" s="219" t="s">
        <v>621</v>
      </c>
      <c r="E37" s="220" t="s">
        <v>1401</v>
      </c>
      <c r="F37" s="221">
        <v>1</v>
      </c>
      <c r="G37" s="224"/>
      <c r="H37" s="225"/>
      <c r="I37" s="151" t="e">
        <f t="shared" si="0"/>
        <v>#DIV/0!</v>
      </c>
      <c r="J37" s="293">
        <v>1300</v>
      </c>
      <c r="K37" s="293">
        <v>4139000</v>
      </c>
    </row>
    <row r="38" spans="1:11" ht="13.5">
      <c r="A38" s="545">
        <v>36</v>
      </c>
      <c r="B38" s="551" t="s">
        <v>1448</v>
      </c>
      <c r="C38" s="551" t="s">
        <v>682</v>
      </c>
      <c r="D38" s="219" t="s">
        <v>609</v>
      </c>
      <c r="E38" s="220" t="s">
        <v>1401</v>
      </c>
      <c r="F38" s="221">
        <v>3</v>
      </c>
      <c r="G38" s="224"/>
      <c r="H38" s="225"/>
      <c r="I38" s="151" t="e">
        <f t="shared" si="0"/>
        <v>#DIV/0!</v>
      </c>
      <c r="J38" s="293">
        <v>750</v>
      </c>
      <c r="K38" s="293">
        <v>679505</v>
      </c>
    </row>
    <row r="39" spans="1:11" ht="13.5">
      <c r="A39" s="545">
        <v>37</v>
      </c>
      <c r="B39" s="551" t="s">
        <v>992</v>
      </c>
      <c r="C39" s="551" t="s">
        <v>490</v>
      </c>
      <c r="D39" s="219" t="s">
        <v>609</v>
      </c>
      <c r="E39" s="220" t="s">
        <v>1401</v>
      </c>
      <c r="F39" s="221">
        <v>1</v>
      </c>
      <c r="G39" s="224"/>
      <c r="H39" s="225"/>
      <c r="I39" s="151" t="e">
        <f t="shared" si="0"/>
        <v>#DIV/0!</v>
      </c>
      <c r="J39" s="293">
        <v>3150</v>
      </c>
      <c r="K39" s="293">
        <v>13700000</v>
      </c>
    </row>
    <row r="40" spans="1:11" ht="13.5">
      <c r="A40" s="545">
        <v>38</v>
      </c>
      <c r="B40" s="557" t="s">
        <v>1449</v>
      </c>
      <c r="C40" s="557" t="s">
        <v>490</v>
      </c>
      <c r="D40" s="219" t="s">
        <v>1450</v>
      </c>
      <c r="E40" s="220" t="s">
        <v>1401</v>
      </c>
      <c r="F40" s="221">
        <v>1</v>
      </c>
      <c r="G40" s="224"/>
      <c r="H40" s="225"/>
      <c r="I40" s="6" t="e">
        <f t="shared" si="0"/>
        <v>#DIV/0!</v>
      </c>
      <c r="J40" s="293">
        <v>500</v>
      </c>
      <c r="K40" s="293">
        <v>1088000</v>
      </c>
    </row>
    <row r="41" spans="2:9" ht="13.5">
      <c r="B41" s="558" t="s">
        <v>3</v>
      </c>
      <c r="G41" s="559">
        <f>SUM(G3:G40)</f>
        <v>0</v>
      </c>
      <c r="H41" s="559">
        <f>SUM(H3:H40)</f>
        <v>0</v>
      </c>
      <c r="I41" s="5" t="e">
        <f t="shared" si="0"/>
        <v>#DIV/0!</v>
      </c>
    </row>
    <row r="42" spans="2:9" ht="27">
      <c r="B42" s="547"/>
      <c r="E42" s="724"/>
      <c r="F42" s="724" t="s">
        <v>2218</v>
      </c>
      <c r="G42" s="559"/>
      <c r="H42" s="559"/>
      <c r="I42" s="5"/>
    </row>
    <row r="43" spans="2:9" ht="27">
      <c r="B43" s="547"/>
      <c r="E43" s="726"/>
      <c r="F43" s="726" t="s">
        <v>2226</v>
      </c>
      <c r="G43" s="559"/>
      <c r="H43" s="559"/>
      <c r="I43" s="5"/>
    </row>
  </sheetData>
  <sheetProtection/>
  <printOptions/>
  <pageMargins left="0.787" right="0.787" top="0.59" bottom="0.55" header="0.512" footer="0.512"/>
  <pageSetup fitToHeight="1" fitToWidth="1" horizontalDpi="600" verticalDpi="600" orientation="landscape"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R31"/>
  <sheetViews>
    <sheetView zoomScalePageLayoutView="0" workbookViewId="0" topLeftCell="A4">
      <selection activeCell="I24" sqref="I24"/>
    </sheetView>
  </sheetViews>
  <sheetFormatPr defaultColWidth="9.00390625" defaultRowHeight="13.5"/>
  <cols>
    <col min="2" max="2" width="33.125" style="0" bestFit="1" customWidth="1"/>
    <col min="3" max="3" width="17.25390625" style="0" bestFit="1" customWidth="1"/>
    <col min="4" max="4" width="19.25390625" style="0" bestFit="1" customWidth="1"/>
    <col min="5" max="5" width="18.375" style="0" bestFit="1" customWidth="1"/>
    <col min="6" max="6" width="13.00390625" style="17" customWidth="1"/>
    <col min="7" max="7" width="13.00390625" style="0" customWidth="1"/>
    <col min="8" max="8" width="15.125" style="0" bestFit="1" customWidth="1"/>
    <col min="9" max="9" width="13.125" style="0" customWidth="1"/>
    <col min="10" max="11" width="9.00390625" style="1" customWidth="1"/>
  </cols>
  <sheetData>
    <row r="1" spans="1:8" ht="13.5">
      <c r="A1" t="s">
        <v>8</v>
      </c>
      <c r="B1" s="142" t="s">
        <v>1187</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169" t="s">
        <v>1186</v>
      </c>
      <c r="C3" s="2" t="s">
        <v>335</v>
      </c>
      <c r="D3" s="2" t="s">
        <v>1185</v>
      </c>
      <c r="E3" s="144" t="s">
        <v>317</v>
      </c>
      <c r="F3" s="145">
        <v>2</v>
      </c>
      <c r="G3" s="13">
        <v>56878</v>
      </c>
      <c r="H3" s="147" t="s">
        <v>1168</v>
      </c>
      <c r="I3" s="6" t="e">
        <f aca="true" t="shared" si="0" ref="I3:I21">G3/H3</f>
        <v>#VALUE!</v>
      </c>
      <c r="J3" s="10">
        <v>1284</v>
      </c>
      <c r="K3" s="10">
        <v>3188000</v>
      </c>
    </row>
    <row r="4" spans="1:11" ht="13.5">
      <c r="A4">
        <v>2</v>
      </c>
      <c r="B4" s="169" t="s">
        <v>1184</v>
      </c>
      <c r="C4" s="2" t="s">
        <v>335</v>
      </c>
      <c r="D4" s="2" t="s">
        <v>1173</v>
      </c>
      <c r="E4" s="144" t="s">
        <v>317</v>
      </c>
      <c r="F4" s="145">
        <v>1</v>
      </c>
      <c r="G4" s="336">
        <v>6748</v>
      </c>
      <c r="H4" s="147" t="s">
        <v>1168</v>
      </c>
      <c r="I4" s="6" t="e">
        <f t="shared" si="0"/>
        <v>#VALUE!</v>
      </c>
      <c r="J4" s="10">
        <v>179</v>
      </c>
      <c r="K4" s="10">
        <v>312266</v>
      </c>
    </row>
    <row r="5" spans="1:11" ht="13.5">
      <c r="A5">
        <v>3</v>
      </c>
      <c r="B5" s="169" t="s">
        <v>1183</v>
      </c>
      <c r="C5" s="2" t="s">
        <v>335</v>
      </c>
      <c r="D5" s="2" t="s">
        <v>767</v>
      </c>
      <c r="E5" s="144" t="s">
        <v>317</v>
      </c>
      <c r="F5" s="145">
        <v>1</v>
      </c>
      <c r="G5" s="337">
        <v>4965</v>
      </c>
      <c r="H5" s="147">
        <v>4965</v>
      </c>
      <c r="I5" s="6">
        <f t="shared" si="0"/>
        <v>1</v>
      </c>
      <c r="J5" s="10">
        <v>71</v>
      </c>
      <c r="K5" s="10">
        <v>314539</v>
      </c>
    </row>
    <row r="6" spans="1:18" ht="13.5">
      <c r="A6">
        <v>4</v>
      </c>
      <c r="B6" s="169" t="s">
        <v>1182</v>
      </c>
      <c r="C6" s="2" t="s">
        <v>335</v>
      </c>
      <c r="D6" s="2" t="s">
        <v>1173</v>
      </c>
      <c r="E6" s="144" t="s">
        <v>317</v>
      </c>
      <c r="F6" s="145">
        <v>1</v>
      </c>
      <c r="G6" s="485">
        <v>6127</v>
      </c>
      <c r="H6" s="147" t="s">
        <v>1168</v>
      </c>
      <c r="I6" s="6" t="e">
        <f t="shared" si="0"/>
        <v>#VALUE!</v>
      </c>
      <c r="J6" s="10">
        <v>139</v>
      </c>
      <c r="K6" s="10">
        <v>313569</v>
      </c>
      <c r="L6" s="14"/>
      <c r="M6" s="14"/>
      <c r="N6" s="14"/>
      <c r="O6" s="14"/>
      <c r="P6" s="14"/>
      <c r="Q6" s="14"/>
      <c r="R6" s="14"/>
    </row>
    <row r="7" spans="1:18" ht="13.5">
      <c r="A7">
        <v>5</v>
      </c>
      <c r="B7" s="169" t="s">
        <v>1181</v>
      </c>
      <c r="C7" s="2" t="s">
        <v>335</v>
      </c>
      <c r="D7" s="2" t="s">
        <v>1173</v>
      </c>
      <c r="E7" s="144" t="s">
        <v>317</v>
      </c>
      <c r="F7" s="145">
        <v>1</v>
      </c>
      <c r="G7" s="485">
        <v>14734</v>
      </c>
      <c r="H7" s="147" t="s">
        <v>1168</v>
      </c>
      <c r="I7" s="6" t="e">
        <f t="shared" si="0"/>
        <v>#VALUE!</v>
      </c>
      <c r="J7" s="10">
        <v>406</v>
      </c>
      <c r="K7" s="10">
        <v>672655</v>
      </c>
      <c r="L7" s="14"/>
      <c r="M7" s="14"/>
      <c r="N7" s="14"/>
      <c r="O7" s="14"/>
      <c r="P7" s="14"/>
      <c r="Q7" s="14"/>
      <c r="R7" s="14"/>
    </row>
    <row r="8" spans="1:18" s="14" customFormat="1" ht="13.5">
      <c r="A8">
        <v>6</v>
      </c>
      <c r="B8" s="189" t="s">
        <v>1180</v>
      </c>
      <c r="C8" s="2" t="s">
        <v>335</v>
      </c>
      <c r="D8" s="145" t="s">
        <v>1173</v>
      </c>
      <c r="E8" s="161" t="s">
        <v>317</v>
      </c>
      <c r="F8" s="145">
        <v>1</v>
      </c>
      <c r="G8" s="486">
        <v>5881</v>
      </c>
      <c r="H8" s="150" t="s">
        <v>1168</v>
      </c>
      <c r="I8" s="151" t="e">
        <f t="shared" si="0"/>
        <v>#VALUE!</v>
      </c>
      <c r="J8" s="158">
        <v>141</v>
      </c>
      <c r="K8" s="158">
        <v>289577</v>
      </c>
      <c r="L8"/>
      <c r="M8"/>
      <c r="N8"/>
      <c r="O8"/>
      <c r="P8"/>
      <c r="Q8"/>
      <c r="R8"/>
    </row>
    <row r="9" spans="1:18" s="14" customFormat="1" ht="13.5">
      <c r="A9">
        <v>7</v>
      </c>
      <c r="B9" s="189" t="s">
        <v>1179</v>
      </c>
      <c r="C9" s="2" t="s">
        <v>335</v>
      </c>
      <c r="D9" s="145" t="s">
        <v>764</v>
      </c>
      <c r="E9" s="161" t="s">
        <v>317</v>
      </c>
      <c r="F9" s="145">
        <v>1</v>
      </c>
      <c r="G9" s="486">
        <v>18317</v>
      </c>
      <c r="H9" s="150" t="s">
        <v>1168</v>
      </c>
      <c r="I9" s="151" t="e">
        <f t="shared" si="0"/>
        <v>#VALUE!</v>
      </c>
      <c r="J9" s="158">
        <v>425</v>
      </c>
      <c r="K9" s="158">
        <v>921547</v>
      </c>
      <c r="L9"/>
      <c r="M9"/>
      <c r="N9"/>
      <c r="O9"/>
      <c r="P9"/>
      <c r="Q9"/>
      <c r="R9"/>
    </row>
    <row r="10" spans="1:11" ht="13.5">
      <c r="A10">
        <v>8</v>
      </c>
      <c r="B10" s="169" t="s">
        <v>1178</v>
      </c>
      <c r="C10" s="2" t="s">
        <v>335</v>
      </c>
      <c r="D10" s="2" t="s">
        <v>1173</v>
      </c>
      <c r="E10" s="144" t="s">
        <v>317</v>
      </c>
      <c r="F10" s="145">
        <v>1</v>
      </c>
      <c r="G10" s="485">
        <v>9281</v>
      </c>
      <c r="H10" s="147" t="s">
        <v>1168</v>
      </c>
      <c r="I10" s="6" t="e">
        <f t="shared" si="0"/>
        <v>#VALUE!</v>
      </c>
      <c r="J10" s="158">
        <v>234</v>
      </c>
      <c r="K10" s="158">
        <v>442956</v>
      </c>
    </row>
    <row r="11" spans="1:11" ht="13.5">
      <c r="A11">
        <v>9</v>
      </c>
      <c r="B11" s="169" t="s">
        <v>1177</v>
      </c>
      <c r="C11" s="2" t="s">
        <v>335</v>
      </c>
      <c r="D11" s="2" t="s">
        <v>767</v>
      </c>
      <c r="E11" s="144" t="s">
        <v>317</v>
      </c>
      <c r="F11" s="145">
        <v>2</v>
      </c>
      <c r="G11" s="485">
        <v>11460</v>
      </c>
      <c r="H11" s="263">
        <v>11460</v>
      </c>
      <c r="I11" s="151">
        <f t="shared" si="0"/>
        <v>1</v>
      </c>
      <c r="J11" s="158">
        <v>244</v>
      </c>
      <c r="K11" s="158">
        <v>612967</v>
      </c>
    </row>
    <row r="12" spans="1:11" ht="13.5">
      <c r="A12">
        <v>10</v>
      </c>
      <c r="B12" s="169" t="s">
        <v>1176</v>
      </c>
      <c r="C12" s="2" t="s">
        <v>335</v>
      </c>
      <c r="D12" s="2" t="s">
        <v>767</v>
      </c>
      <c r="E12" s="144" t="s">
        <v>317</v>
      </c>
      <c r="F12" s="145">
        <v>2</v>
      </c>
      <c r="G12" s="485">
        <v>5274</v>
      </c>
      <c r="H12" s="147">
        <v>5274</v>
      </c>
      <c r="I12" s="151">
        <f t="shared" si="0"/>
        <v>1</v>
      </c>
      <c r="J12" s="10">
        <v>105</v>
      </c>
      <c r="K12" s="10">
        <v>291924</v>
      </c>
    </row>
    <row r="13" spans="1:11" ht="13.5">
      <c r="A13">
        <v>11</v>
      </c>
      <c r="B13" s="169" t="s">
        <v>1175</v>
      </c>
      <c r="C13" s="2" t="s">
        <v>335</v>
      </c>
      <c r="D13" s="2" t="s">
        <v>1173</v>
      </c>
      <c r="E13" s="144" t="s">
        <v>317</v>
      </c>
      <c r="F13" s="145">
        <v>1</v>
      </c>
      <c r="G13" s="485">
        <v>11604</v>
      </c>
      <c r="H13" s="147" t="s">
        <v>1168</v>
      </c>
      <c r="I13" s="6" t="e">
        <f t="shared" si="0"/>
        <v>#VALUE!</v>
      </c>
      <c r="J13" s="10">
        <v>274</v>
      </c>
      <c r="K13" s="10">
        <v>582235</v>
      </c>
    </row>
    <row r="14" spans="1:11" ht="13.5">
      <c r="A14">
        <v>12</v>
      </c>
      <c r="B14" s="169" t="s">
        <v>1174</v>
      </c>
      <c r="C14" s="2" t="s">
        <v>335</v>
      </c>
      <c r="D14" s="2" t="s">
        <v>1173</v>
      </c>
      <c r="E14" s="144" t="s">
        <v>317</v>
      </c>
      <c r="F14" s="145">
        <v>1</v>
      </c>
      <c r="G14" s="485">
        <v>9274</v>
      </c>
      <c r="H14" s="147" t="s">
        <v>1168</v>
      </c>
      <c r="I14" s="151" t="e">
        <f t="shared" si="0"/>
        <v>#VALUE!</v>
      </c>
      <c r="J14" s="10">
        <v>291</v>
      </c>
      <c r="K14" s="10">
        <v>388653</v>
      </c>
    </row>
    <row r="15" spans="1:11" ht="13.5">
      <c r="A15">
        <v>13</v>
      </c>
      <c r="B15" s="169" t="s">
        <v>1172</v>
      </c>
      <c r="C15" s="2" t="s">
        <v>335</v>
      </c>
      <c r="D15" s="2" t="s">
        <v>1171</v>
      </c>
      <c r="E15" s="144" t="s">
        <v>317</v>
      </c>
      <c r="F15" s="145">
        <v>2</v>
      </c>
      <c r="G15" s="485">
        <v>8737</v>
      </c>
      <c r="H15" s="147">
        <v>8737</v>
      </c>
      <c r="I15" s="151">
        <f t="shared" si="0"/>
        <v>1</v>
      </c>
      <c r="J15" s="10">
        <v>231</v>
      </c>
      <c r="K15" s="10">
        <v>347254</v>
      </c>
    </row>
    <row r="16" spans="1:18" ht="13.5">
      <c r="A16">
        <v>14</v>
      </c>
      <c r="B16" s="2" t="s">
        <v>1170</v>
      </c>
      <c r="C16" s="2" t="s">
        <v>1169</v>
      </c>
      <c r="D16" s="2" t="s">
        <v>522</v>
      </c>
      <c r="E16" s="144" t="s">
        <v>317</v>
      </c>
      <c r="F16" s="484">
        <v>1</v>
      </c>
      <c r="G16" s="222">
        <v>1733</v>
      </c>
      <c r="H16" s="147" t="s">
        <v>1168</v>
      </c>
      <c r="I16" s="6" t="e">
        <f t="shared" si="0"/>
        <v>#VALUE!</v>
      </c>
      <c r="J16" s="218">
        <v>52</v>
      </c>
      <c r="K16" s="483">
        <v>68232</v>
      </c>
      <c r="R16" s="482"/>
    </row>
    <row r="17" spans="1:11" ht="13.5">
      <c r="A17">
        <v>15</v>
      </c>
      <c r="B17" s="2" t="s">
        <v>1167</v>
      </c>
      <c r="C17" s="2" t="s">
        <v>1165</v>
      </c>
      <c r="D17" s="2" t="s">
        <v>1159</v>
      </c>
      <c r="E17" s="144" t="s">
        <v>1164</v>
      </c>
      <c r="F17" s="145">
        <v>1</v>
      </c>
      <c r="G17" s="146">
        <v>36900</v>
      </c>
      <c r="H17" s="147">
        <v>36900</v>
      </c>
      <c r="I17" s="6">
        <f t="shared" si="0"/>
        <v>1</v>
      </c>
      <c r="J17" s="12">
        <v>630</v>
      </c>
      <c r="K17" s="12">
        <v>2340000</v>
      </c>
    </row>
    <row r="18" spans="1:11" ht="13.5">
      <c r="A18">
        <v>16</v>
      </c>
      <c r="B18" s="2" t="s">
        <v>1166</v>
      </c>
      <c r="C18" s="2" t="s">
        <v>1165</v>
      </c>
      <c r="D18" s="2" t="s">
        <v>1159</v>
      </c>
      <c r="E18" s="144" t="s">
        <v>1164</v>
      </c>
      <c r="F18" s="145">
        <v>1</v>
      </c>
      <c r="G18" s="148">
        <v>9963</v>
      </c>
      <c r="H18" s="147">
        <v>9963</v>
      </c>
      <c r="I18" s="6">
        <f t="shared" si="0"/>
        <v>1</v>
      </c>
      <c r="J18" s="12">
        <v>175</v>
      </c>
      <c r="K18" s="12">
        <v>624000</v>
      </c>
    </row>
    <row r="19" spans="1:11" ht="13.5">
      <c r="A19">
        <v>17</v>
      </c>
      <c r="B19" s="2" t="s">
        <v>490</v>
      </c>
      <c r="C19" s="2" t="s">
        <v>490</v>
      </c>
      <c r="D19" s="2" t="s">
        <v>870</v>
      </c>
      <c r="E19" s="144" t="s">
        <v>317</v>
      </c>
      <c r="F19" s="145">
        <v>1</v>
      </c>
      <c r="G19" s="148">
        <v>45993</v>
      </c>
      <c r="H19" s="147">
        <v>45993</v>
      </c>
      <c r="I19" s="6">
        <f t="shared" si="0"/>
        <v>1</v>
      </c>
      <c r="J19" s="132">
        <v>800</v>
      </c>
      <c r="K19" s="132">
        <v>3021300</v>
      </c>
    </row>
    <row r="20" spans="1:11" ht="13.5">
      <c r="A20">
        <v>18</v>
      </c>
      <c r="B20" s="2" t="s">
        <v>1163</v>
      </c>
      <c r="C20" s="2" t="s">
        <v>490</v>
      </c>
      <c r="D20" s="2" t="s">
        <v>870</v>
      </c>
      <c r="E20" s="144" t="s">
        <v>317</v>
      </c>
      <c r="F20" s="145">
        <v>1</v>
      </c>
      <c r="G20" s="148">
        <v>8661</v>
      </c>
      <c r="H20" s="147">
        <v>8661</v>
      </c>
      <c r="I20" s="6">
        <f t="shared" si="0"/>
        <v>1</v>
      </c>
      <c r="J20" s="132">
        <v>149</v>
      </c>
      <c r="K20" s="132">
        <v>593500</v>
      </c>
    </row>
    <row r="21" spans="2:9" ht="13.5">
      <c r="B21" s="11" t="s">
        <v>3</v>
      </c>
      <c r="G21" s="4">
        <f>SUM(G3:G20)</f>
        <v>272530</v>
      </c>
      <c r="H21" s="4">
        <f>SUM(H3:H20)</f>
        <v>131953</v>
      </c>
      <c r="I21" s="5">
        <f t="shared" si="0"/>
        <v>2.065356604245451</v>
      </c>
    </row>
    <row r="22" spans="2:9" ht="27">
      <c r="B22" s="17"/>
      <c r="F22" s="724" t="s">
        <v>2218</v>
      </c>
      <c r="G22" s="4">
        <f>SUM(G3:G20)-G5-G11-G12-G15-G17-G18-G19-G20</f>
        <v>140577</v>
      </c>
      <c r="H22" s="4">
        <f>SUM(H3:H20)-H5-H11-H12-H15-H17-H18-H19-H20</f>
        <v>0</v>
      </c>
      <c r="I22" s="5"/>
    </row>
    <row r="23" spans="2:9" ht="27">
      <c r="B23" s="17"/>
      <c r="F23" s="726" t="s">
        <v>2226</v>
      </c>
      <c r="G23" s="4">
        <f>G5+G11+G12+G15+G17+G18+G19+G20</f>
        <v>131953</v>
      </c>
      <c r="H23" s="4">
        <f>H5+H11+H12+H15+H17+H18+H19+H20</f>
        <v>131953</v>
      </c>
      <c r="I23" s="5">
        <f>G23/H23</f>
        <v>1</v>
      </c>
    </row>
    <row r="25" spans="1:13" ht="67.5">
      <c r="A25" s="178" t="s">
        <v>2253</v>
      </c>
      <c r="B25" t="s">
        <v>331</v>
      </c>
      <c r="C25" t="s">
        <v>0</v>
      </c>
      <c r="D25" t="s">
        <v>1</v>
      </c>
      <c r="E25" t="s">
        <v>98</v>
      </c>
      <c r="F25" s="17" t="s">
        <v>106</v>
      </c>
      <c r="G25" t="s">
        <v>332</v>
      </c>
      <c r="H25" s="1" t="s">
        <v>493</v>
      </c>
      <c r="I25" s="1" t="s">
        <v>100</v>
      </c>
      <c r="J25" s="1" t="s">
        <v>28</v>
      </c>
      <c r="K25" s="1" t="s">
        <v>29</v>
      </c>
      <c r="L25" s="1" t="s">
        <v>99</v>
      </c>
      <c r="M25" s="1" t="s">
        <v>494</v>
      </c>
    </row>
    <row r="26" spans="1:13" ht="13.5">
      <c r="A26">
        <v>1</v>
      </c>
      <c r="B26" s="2" t="s">
        <v>1162</v>
      </c>
      <c r="C26" s="2" t="s">
        <v>359</v>
      </c>
      <c r="D26" s="2" t="s">
        <v>1159</v>
      </c>
      <c r="E26" s="144" t="s">
        <v>1158</v>
      </c>
      <c r="F26" s="145"/>
      <c r="G26" s="146"/>
      <c r="H26" s="147"/>
      <c r="I26" s="6" t="e">
        <f>G26/H26</f>
        <v>#DIV/0!</v>
      </c>
      <c r="J26" s="12"/>
      <c r="K26" s="12"/>
      <c r="L26" s="2"/>
      <c r="M26" s="2"/>
    </row>
    <row r="27" spans="1:13" ht="13.5">
      <c r="A27">
        <v>2</v>
      </c>
      <c r="B27" s="2" t="s">
        <v>1161</v>
      </c>
      <c r="C27" s="2" t="s">
        <v>359</v>
      </c>
      <c r="D27" s="2" t="s">
        <v>1159</v>
      </c>
      <c r="E27" s="144" t="s">
        <v>1158</v>
      </c>
      <c r="F27" s="145"/>
      <c r="G27" s="148"/>
      <c r="H27" s="147"/>
      <c r="I27" s="6" t="e">
        <f>G27/H27</f>
        <v>#DIV/0!</v>
      </c>
      <c r="J27" s="12"/>
      <c r="K27" s="12"/>
      <c r="L27" s="2"/>
      <c r="M27" s="2"/>
    </row>
    <row r="28" spans="1:13" ht="13.5">
      <c r="A28">
        <v>3</v>
      </c>
      <c r="B28" s="2" t="s">
        <v>1160</v>
      </c>
      <c r="C28" s="2" t="s">
        <v>359</v>
      </c>
      <c r="D28" s="2" t="s">
        <v>1159</v>
      </c>
      <c r="E28" s="144" t="s">
        <v>1158</v>
      </c>
      <c r="F28" s="145"/>
      <c r="G28" s="146"/>
      <c r="H28" s="147"/>
      <c r="I28" s="6" t="e">
        <f>G28/H28</f>
        <v>#DIV/0!</v>
      </c>
      <c r="J28" s="12"/>
      <c r="K28" s="12"/>
      <c r="L28" s="2"/>
      <c r="M28" s="2"/>
    </row>
    <row r="29" spans="2:9" ht="13.5">
      <c r="B29" s="11" t="s">
        <v>3</v>
      </c>
      <c r="G29" s="4">
        <f>SUM(G26:G28)</f>
        <v>0</v>
      </c>
      <c r="H29" s="4">
        <f>SUM(H26:H28)</f>
        <v>0</v>
      </c>
      <c r="I29" s="5" t="e">
        <f>G29/H29</f>
        <v>#DIV/0!</v>
      </c>
    </row>
    <row r="30" ht="27">
      <c r="F30" s="724" t="s">
        <v>2218</v>
      </c>
    </row>
    <row r="31" ht="27">
      <c r="F31" s="726" t="s">
        <v>2226</v>
      </c>
    </row>
  </sheetData>
  <sheetProtection/>
  <printOptions/>
  <pageMargins left="0.787" right="0.787" top="0.59" bottom="0.55" header="0.512" footer="0.512"/>
  <pageSetup fitToHeight="1"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dimension ref="A1:O121"/>
  <sheetViews>
    <sheetView tabSelected="1" zoomScalePageLayoutView="0" workbookViewId="0" topLeftCell="A1">
      <pane xSplit="1" ySplit="2" topLeftCell="B3" activePane="bottomRight" state="frozen"/>
      <selection pane="topLeft" activeCell="A1" sqref="A1"/>
      <selection pane="topRight" activeCell="B1" sqref="B1"/>
      <selection pane="bottomLeft" activeCell="A5" sqref="A5"/>
      <selection pane="bottomRight" activeCell="C30" sqref="C30"/>
    </sheetView>
  </sheetViews>
  <sheetFormatPr defaultColWidth="9.00390625" defaultRowHeight="13.5"/>
  <cols>
    <col min="1" max="1" width="9.00390625" style="782" customWidth="1"/>
    <col min="2" max="2" width="16.25390625" style="854" customWidth="1"/>
    <col min="3" max="3" width="11.00390625" style="854" bestFit="1" customWidth="1"/>
    <col min="4" max="4" width="12.75390625" style="855" customWidth="1"/>
    <col min="5" max="5" width="15.375" style="886" customWidth="1"/>
    <col min="6" max="6" width="11.375" style="854" bestFit="1" customWidth="1"/>
    <col min="7" max="7" width="13.00390625" style="855" customWidth="1"/>
    <col min="8" max="8" width="13.00390625" style="887" customWidth="1"/>
    <col min="9" max="9" width="13.00390625" style="888" customWidth="1"/>
    <col min="10" max="12" width="13.00390625" style="855" customWidth="1"/>
    <col min="13" max="13" width="10.25390625" style="0" bestFit="1" customWidth="1"/>
  </cols>
  <sheetData>
    <row r="1" spans="2:12" ht="14.25" thickBot="1">
      <c r="B1" s="1000" t="s">
        <v>166</v>
      </c>
      <c r="C1" s="1000"/>
      <c r="D1" s="1000"/>
      <c r="E1" s="1000"/>
      <c r="F1" s="1000"/>
      <c r="G1" s="1000"/>
      <c r="H1" s="1000"/>
      <c r="I1" s="1000"/>
      <c r="J1" s="1000"/>
      <c r="K1" s="1000"/>
      <c r="L1" s="1000"/>
    </row>
    <row r="2" spans="1:12" ht="54">
      <c r="A2" s="805"/>
      <c r="B2" s="830" t="s">
        <v>9</v>
      </c>
      <c r="C2" s="831" t="s">
        <v>10</v>
      </c>
      <c r="D2" s="832" t="s">
        <v>11</v>
      </c>
      <c r="E2" s="833" t="s">
        <v>19</v>
      </c>
      <c r="F2" s="856" t="s">
        <v>103</v>
      </c>
      <c r="G2" s="759" t="s">
        <v>2269</v>
      </c>
      <c r="H2" s="857" t="s">
        <v>2270</v>
      </c>
      <c r="I2" s="858" t="s">
        <v>2271</v>
      </c>
      <c r="J2" s="759" t="s">
        <v>2272</v>
      </c>
      <c r="K2" s="759" t="s">
        <v>2273</v>
      </c>
      <c r="L2" s="760" t="s">
        <v>2274</v>
      </c>
    </row>
    <row r="3" spans="1:12" s="745" customFormat="1" ht="13.5">
      <c r="A3" s="806" t="s">
        <v>32</v>
      </c>
      <c r="B3" s="910">
        <v>3436481</v>
      </c>
      <c r="C3" s="911">
        <v>359523</v>
      </c>
      <c r="D3" s="912">
        <v>198196</v>
      </c>
      <c r="E3" s="913">
        <v>3994200</v>
      </c>
      <c r="F3" s="910">
        <v>112597</v>
      </c>
      <c r="G3" s="914">
        <v>0</v>
      </c>
      <c r="H3" s="915">
        <f>F3/E3</f>
        <v>0.028190125682239248</v>
      </c>
      <c r="I3" s="916">
        <f>'1北海道購入'!G6</f>
        <v>112597</v>
      </c>
      <c r="J3" s="914">
        <v>0</v>
      </c>
      <c r="K3" s="917">
        <f>I3+J3</f>
        <v>112597</v>
      </c>
      <c r="L3" s="918">
        <f>K3/E3</f>
        <v>0.028190125682239248</v>
      </c>
    </row>
    <row r="4" spans="1:12" ht="13.5">
      <c r="A4" s="785" t="s">
        <v>33</v>
      </c>
      <c r="B4" s="762">
        <v>1274596</v>
      </c>
      <c r="C4" s="863">
        <v>228373</v>
      </c>
      <c r="D4" s="874">
        <v>387251</v>
      </c>
      <c r="E4" s="808">
        <v>1890220</v>
      </c>
      <c r="F4" s="762">
        <v>0</v>
      </c>
      <c r="G4" s="614">
        <v>0</v>
      </c>
      <c r="H4" s="773">
        <f>F4/E4</f>
        <v>0</v>
      </c>
      <c r="I4" s="774">
        <v>0</v>
      </c>
      <c r="J4" s="614">
        <v>0</v>
      </c>
      <c r="K4" s="859">
        <f>I4+J4</f>
        <v>0</v>
      </c>
      <c r="L4" s="795">
        <f>K4/E4</f>
        <v>0</v>
      </c>
    </row>
    <row r="5" spans="1:12" ht="13.5">
      <c r="A5" s="785" t="s">
        <v>34</v>
      </c>
      <c r="B5" s="762">
        <v>1513916</v>
      </c>
      <c r="C5" s="863">
        <v>436692</v>
      </c>
      <c r="D5" s="874">
        <v>1268657</v>
      </c>
      <c r="E5" s="808">
        <v>3219265</v>
      </c>
      <c r="F5" s="762">
        <v>77647</v>
      </c>
      <c r="G5" s="614">
        <v>77647</v>
      </c>
      <c r="H5" s="773">
        <f>F5/E5</f>
        <v>0.024119480688915017</v>
      </c>
      <c r="I5" s="774">
        <f>'3岩手県購入'!G6</f>
        <v>0</v>
      </c>
      <c r="J5" s="614">
        <v>1829</v>
      </c>
      <c r="K5" s="859">
        <f aca="true" t="shared" si="0" ref="K5:K49">I5+J5</f>
        <v>1829</v>
      </c>
      <c r="L5" s="795">
        <f aca="true" t="shared" si="1" ref="L5:L50">K5/E5</f>
        <v>0.0005681421069716224</v>
      </c>
    </row>
    <row r="6" spans="1:12" ht="13.5">
      <c r="A6" s="785" t="s">
        <v>35</v>
      </c>
      <c r="B6" s="762">
        <v>1477715</v>
      </c>
      <c r="C6" s="863">
        <v>2432</v>
      </c>
      <c r="D6" s="874">
        <v>122241</v>
      </c>
      <c r="E6" s="808">
        <v>1602388</v>
      </c>
      <c r="F6" s="762">
        <v>354626</v>
      </c>
      <c r="G6" s="614">
        <v>361921</v>
      </c>
      <c r="H6" s="773">
        <f aca="true" t="shared" si="2" ref="H6:H15">F6/E6</f>
        <v>0.2213109434169502</v>
      </c>
      <c r="I6" s="774">
        <f>'4宮城県購入'!G7</f>
        <v>95406</v>
      </c>
      <c r="J6" s="614">
        <v>0</v>
      </c>
      <c r="K6" s="859">
        <f t="shared" si="0"/>
        <v>95406</v>
      </c>
      <c r="L6" s="795">
        <f t="shared" si="1"/>
        <v>0.05953988671907179</v>
      </c>
    </row>
    <row r="7" spans="1:12" ht="13.5">
      <c r="A7" s="785" t="s">
        <v>36</v>
      </c>
      <c r="B7" s="762">
        <v>1802443</v>
      </c>
      <c r="C7" s="863">
        <v>35011</v>
      </c>
      <c r="D7" s="874">
        <v>149271</v>
      </c>
      <c r="E7" s="808">
        <v>1986725</v>
      </c>
      <c r="F7" s="762">
        <v>0</v>
      </c>
      <c r="G7" s="614">
        <v>0</v>
      </c>
      <c r="H7" s="773">
        <f t="shared" si="2"/>
        <v>0</v>
      </c>
      <c r="I7" s="774">
        <v>0</v>
      </c>
      <c r="J7" s="614">
        <v>0</v>
      </c>
      <c r="K7" s="859">
        <f t="shared" si="0"/>
        <v>0</v>
      </c>
      <c r="L7" s="795">
        <f t="shared" si="1"/>
        <v>0</v>
      </c>
    </row>
    <row r="8" spans="1:15" s="746" customFormat="1" ht="13.5">
      <c r="A8" s="785" t="s">
        <v>37</v>
      </c>
      <c r="B8" s="987" t="s">
        <v>2266</v>
      </c>
      <c r="C8" s="993"/>
      <c r="D8" s="994"/>
      <c r="E8" s="808" t="s">
        <v>570</v>
      </c>
      <c r="F8" s="763">
        <v>0</v>
      </c>
      <c r="G8" s="764">
        <v>0</v>
      </c>
      <c r="H8" s="773">
        <v>0</v>
      </c>
      <c r="I8" s="774">
        <v>0</v>
      </c>
      <c r="J8" s="764">
        <v>0</v>
      </c>
      <c r="K8" s="859">
        <f t="shared" si="0"/>
        <v>0</v>
      </c>
      <c r="L8" s="795">
        <v>0</v>
      </c>
      <c r="M8" s="14"/>
      <c r="N8" s="14"/>
      <c r="O8" s="14"/>
    </row>
    <row r="9" spans="1:12" ht="13.5">
      <c r="A9" s="785" t="s">
        <v>38</v>
      </c>
      <c r="B9" s="762">
        <v>2184383</v>
      </c>
      <c r="C9" s="863">
        <v>65842</v>
      </c>
      <c r="D9" s="874">
        <v>52777</v>
      </c>
      <c r="E9" s="808">
        <f aca="true" t="shared" si="3" ref="E9:E15">B9+C9+D9</f>
        <v>2303002</v>
      </c>
      <c r="F9" s="860">
        <v>22861</v>
      </c>
      <c r="G9" s="614">
        <v>17712</v>
      </c>
      <c r="H9" s="773">
        <f t="shared" si="2"/>
        <v>0.009926608834903313</v>
      </c>
      <c r="I9" s="774">
        <f>'7福島県購入'!G7</f>
        <v>22861</v>
      </c>
      <c r="J9" s="614">
        <v>0</v>
      </c>
      <c r="K9" s="859">
        <f t="shared" si="0"/>
        <v>22861</v>
      </c>
      <c r="L9" s="795">
        <f t="shared" si="1"/>
        <v>0.009926608834903313</v>
      </c>
    </row>
    <row r="10" spans="1:12" ht="13.5">
      <c r="A10" s="785" t="s">
        <v>39</v>
      </c>
      <c r="B10" s="762">
        <v>2993812</v>
      </c>
      <c r="C10" s="863">
        <v>162365</v>
      </c>
      <c r="D10" s="874">
        <v>3741575</v>
      </c>
      <c r="E10" s="808">
        <f t="shared" si="3"/>
        <v>6897752</v>
      </c>
      <c r="F10" s="762">
        <f>'[1]【別表1】電気購入詳細'!G23</f>
        <v>1217784</v>
      </c>
      <c r="G10" s="614">
        <v>0</v>
      </c>
      <c r="H10" s="773">
        <f t="shared" si="2"/>
        <v>0.17654795359415648</v>
      </c>
      <c r="I10" s="774">
        <f>'8茨城県購入'!G19</f>
        <v>1217784</v>
      </c>
      <c r="J10" s="861">
        <v>0</v>
      </c>
      <c r="K10" s="859">
        <f t="shared" si="0"/>
        <v>1217784</v>
      </c>
      <c r="L10" s="795">
        <f t="shared" si="1"/>
        <v>0.17654795359415648</v>
      </c>
    </row>
    <row r="11" spans="1:12" ht="13.5">
      <c r="A11" s="785" t="s">
        <v>40</v>
      </c>
      <c r="B11" s="762">
        <v>1836883</v>
      </c>
      <c r="C11" s="863">
        <v>607175</v>
      </c>
      <c r="D11" s="874">
        <v>313522</v>
      </c>
      <c r="E11" s="808">
        <f t="shared" si="3"/>
        <v>2757580</v>
      </c>
      <c r="F11" s="762">
        <v>848265</v>
      </c>
      <c r="G11" s="614">
        <v>0</v>
      </c>
      <c r="H11" s="773">
        <f t="shared" si="2"/>
        <v>0.3076121091681837</v>
      </c>
      <c r="I11" s="774">
        <f>'9栃木県購入'!G13</f>
        <v>848265</v>
      </c>
      <c r="J11" s="614">
        <v>172314</v>
      </c>
      <c r="K11" s="859">
        <f t="shared" si="0"/>
        <v>1020579</v>
      </c>
      <c r="L11" s="795">
        <f t="shared" si="1"/>
        <v>0.37009950753921916</v>
      </c>
    </row>
    <row r="12" spans="1:12" ht="13.5">
      <c r="A12" s="785" t="s">
        <v>41</v>
      </c>
      <c r="B12" s="762">
        <v>2152421.084</v>
      </c>
      <c r="C12" s="863">
        <v>419714.744</v>
      </c>
      <c r="D12" s="874">
        <v>853394.197</v>
      </c>
      <c r="E12" s="808">
        <f t="shared" si="3"/>
        <v>3425530.025</v>
      </c>
      <c r="F12" s="762">
        <v>466262</v>
      </c>
      <c r="G12" s="614">
        <v>56626</v>
      </c>
      <c r="H12" s="773">
        <f t="shared" si="2"/>
        <v>0.13611382664789226</v>
      </c>
      <c r="I12" s="774">
        <f>'10群馬県購入'!G6</f>
        <v>466262.355</v>
      </c>
      <c r="J12" s="614">
        <v>0</v>
      </c>
      <c r="K12" s="859">
        <f t="shared" si="0"/>
        <v>466262.355</v>
      </c>
      <c r="L12" s="795">
        <f t="shared" si="1"/>
        <v>0.1361139302814898</v>
      </c>
    </row>
    <row r="13" spans="1:12" ht="13.5">
      <c r="A13" s="785" t="s">
        <v>42</v>
      </c>
      <c r="B13" s="762">
        <v>4440727</v>
      </c>
      <c r="C13" s="863">
        <v>292</v>
      </c>
      <c r="D13" s="874">
        <v>9346900</v>
      </c>
      <c r="E13" s="808">
        <f t="shared" si="3"/>
        <v>13787919</v>
      </c>
      <c r="F13" s="762">
        <v>1338343</v>
      </c>
      <c r="G13" s="614">
        <v>0</v>
      </c>
      <c r="H13" s="773">
        <f t="shared" si="2"/>
        <v>0.09706635207241934</v>
      </c>
      <c r="I13" s="774">
        <f>'11埼玉県購入'!G11</f>
        <v>1338343</v>
      </c>
      <c r="J13" s="614">
        <v>0</v>
      </c>
      <c r="K13" s="859">
        <f t="shared" si="0"/>
        <v>1338343</v>
      </c>
      <c r="L13" s="795">
        <f t="shared" si="1"/>
        <v>0.09706635207241934</v>
      </c>
    </row>
    <row r="14" spans="1:12" ht="13.5">
      <c r="A14" s="785" t="s">
        <v>43</v>
      </c>
      <c r="B14" s="762">
        <v>6218930</v>
      </c>
      <c r="C14" s="863"/>
      <c r="D14" s="874">
        <f>962529+622532+2692434</f>
        <v>4277495</v>
      </c>
      <c r="E14" s="808">
        <f t="shared" si="3"/>
        <v>10496425</v>
      </c>
      <c r="F14" s="762">
        <f>+'[2]【別表1】電気購入詳細'!G144</f>
        <v>1318301</v>
      </c>
      <c r="G14" s="614">
        <v>0</v>
      </c>
      <c r="H14" s="773">
        <f t="shared" si="2"/>
        <v>0.12559523837878134</v>
      </c>
      <c r="I14" s="774">
        <f>'12千葉県購入'!G145</f>
        <v>1318301</v>
      </c>
      <c r="J14" s="614">
        <f>+'[2]【別表1】電気購入詳細'!G169</f>
        <v>24311</v>
      </c>
      <c r="K14" s="859">
        <f t="shared" si="0"/>
        <v>1342612</v>
      </c>
      <c r="L14" s="795">
        <f t="shared" si="1"/>
        <v>0.1279113602964819</v>
      </c>
    </row>
    <row r="15" spans="1:12" s="14" customFormat="1" ht="13.5">
      <c r="A15" s="785" t="s">
        <v>44</v>
      </c>
      <c r="B15" s="891">
        <v>5252047</v>
      </c>
      <c r="C15" s="767"/>
      <c r="D15" s="815">
        <v>41219019</v>
      </c>
      <c r="E15" s="808">
        <f t="shared" si="3"/>
        <v>46471066</v>
      </c>
      <c r="F15" s="763">
        <v>2666329</v>
      </c>
      <c r="G15" s="764"/>
      <c r="H15" s="773">
        <f t="shared" si="2"/>
        <v>0.05737611011548562</v>
      </c>
      <c r="I15" s="774">
        <f>'13東京都購入'!G21</f>
        <v>2666329</v>
      </c>
      <c r="J15" s="764">
        <v>4203511</v>
      </c>
      <c r="K15" s="859">
        <f t="shared" si="0"/>
        <v>6869840</v>
      </c>
      <c r="L15" s="795">
        <f t="shared" si="1"/>
        <v>0.14783048015296227</v>
      </c>
    </row>
    <row r="16" spans="1:12" ht="13.5">
      <c r="A16" s="785" t="s">
        <v>2279</v>
      </c>
      <c r="B16" s="981" t="s">
        <v>2267</v>
      </c>
      <c r="C16" s="995"/>
      <c r="D16" s="996"/>
      <c r="E16" s="862" t="s">
        <v>570</v>
      </c>
      <c r="F16" s="863">
        <v>1767571.88711905</v>
      </c>
      <c r="G16" s="614"/>
      <c r="H16" s="773" t="s">
        <v>570</v>
      </c>
      <c r="I16" s="774">
        <f>'14神奈川県購入'!G19</f>
        <v>1767571.8871190473</v>
      </c>
      <c r="J16" s="614">
        <v>0</v>
      </c>
      <c r="K16" s="614">
        <f t="shared" si="0"/>
        <v>1767571.8871190473</v>
      </c>
      <c r="L16" s="795" t="s">
        <v>570</v>
      </c>
    </row>
    <row r="17" spans="1:12" ht="13.5">
      <c r="A17" s="785" t="s">
        <v>46</v>
      </c>
      <c r="B17" s="762">
        <v>3124321</v>
      </c>
      <c r="C17" s="863">
        <v>4148</v>
      </c>
      <c r="D17" s="874">
        <f>598809+161393</f>
        <v>760202</v>
      </c>
      <c r="E17" s="817">
        <f>+B17+C17+D17</f>
        <v>3888671</v>
      </c>
      <c r="F17" s="762">
        <v>0</v>
      </c>
      <c r="G17" s="614">
        <v>0</v>
      </c>
      <c r="H17" s="773">
        <v>0</v>
      </c>
      <c r="I17" s="774">
        <v>0</v>
      </c>
      <c r="J17" s="614">
        <v>0</v>
      </c>
      <c r="K17" s="859">
        <f t="shared" si="0"/>
        <v>0</v>
      </c>
      <c r="L17" s="795">
        <f t="shared" si="1"/>
        <v>0</v>
      </c>
    </row>
    <row r="18" spans="1:12" ht="13.5">
      <c r="A18" s="785" t="s">
        <v>47</v>
      </c>
      <c r="B18" s="997">
        <v>1912780</v>
      </c>
      <c r="C18" s="998"/>
      <c r="D18" s="999"/>
      <c r="E18" s="808">
        <v>1912780</v>
      </c>
      <c r="F18" s="762">
        <v>0</v>
      </c>
      <c r="G18" s="614">
        <v>0</v>
      </c>
      <c r="H18" s="773">
        <f>F18/E18</f>
        <v>0</v>
      </c>
      <c r="I18" s="774">
        <v>0</v>
      </c>
      <c r="J18" s="614">
        <v>0</v>
      </c>
      <c r="K18" s="859">
        <f t="shared" si="0"/>
        <v>0</v>
      </c>
      <c r="L18" s="795">
        <f t="shared" si="1"/>
        <v>0</v>
      </c>
    </row>
    <row r="19" spans="1:12" ht="13.5">
      <c r="A19" s="785" t="s">
        <v>48</v>
      </c>
      <c r="B19" s="762">
        <v>1416251</v>
      </c>
      <c r="C19" s="863">
        <v>66924</v>
      </c>
      <c r="D19" s="874">
        <v>345054</v>
      </c>
      <c r="E19" s="808">
        <f>B19+C19+D19</f>
        <v>1828229</v>
      </c>
      <c r="F19" s="864">
        <v>0</v>
      </c>
      <c r="G19" s="865">
        <v>0</v>
      </c>
      <c r="H19" s="773">
        <f aca="true" t="shared" si="4" ref="H19:H49">F19/E19</f>
        <v>0</v>
      </c>
      <c r="I19" s="866">
        <v>0</v>
      </c>
      <c r="J19" s="865">
        <v>0</v>
      </c>
      <c r="K19" s="859">
        <f t="shared" si="0"/>
        <v>0</v>
      </c>
      <c r="L19" s="795">
        <f t="shared" si="1"/>
        <v>0</v>
      </c>
    </row>
    <row r="20" spans="1:12" s="545" customFormat="1" ht="13.5">
      <c r="A20" s="785" t="s">
        <v>49</v>
      </c>
      <c r="B20" s="762">
        <v>1319337</v>
      </c>
      <c r="C20" s="863">
        <v>1756</v>
      </c>
      <c r="D20" s="874">
        <v>469255</v>
      </c>
      <c r="E20" s="808">
        <f>B20+C20+D20</f>
        <v>1790348</v>
      </c>
      <c r="F20" s="762">
        <v>104921</v>
      </c>
      <c r="G20" s="614">
        <v>104921</v>
      </c>
      <c r="H20" s="773">
        <f t="shared" si="4"/>
        <v>0.05860369045571029</v>
      </c>
      <c r="I20" s="774">
        <v>0</v>
      </c>
      <c r="J20" s="614"/>
      <c r="K20" s="859">
        <f t="shared" si="0"/>
        <v>0</v>
      </c>
      <c r="L20" s="795">
        <f t="shared" si="1"/>
        <v>0</v>
      </c>
    </row>
    <row r="21" spans="1:12" s="14" customFormat="1" ht="13.5">
      <c r="A21" s="785" t="s">
        <v>50</v>
      </c>
      <c r="B21" s="824">
        <v>1245608</v>
      </c>
      <c r="C21" s="889">
        <v>0</v>
      </c>
      <c r="D21" s="890">
        <v>20926</v>
      </c>
      <c r="E21" s="817">
        <v>1266534</v>
      </c>
      <c r="F21" s="763">
        <v>0</v>
      </c>
      <c r="G21" s="764">
        <v>0</v>
      </c>
      <c r="H21" s="773">
        <f t="shared" si="4"/>
        <v>0</v>
      </c>
      <c r="I21" s="774">
        <v>0</v>
      </c>
      <c r="J21" s="764">
        <v>0</v>
      </c>
      <c r="K21" s="859">
        <f t="shared" si="0"/>
        <v>0</v>
      </c>
      <c r="L21" s="795">
        <f t="shared" si="1"/>
        <v>0</v>
      </c>
    </row>
    <row r="22" spans="1:12" ht="13.5">
      <c r="A22" s="785" t="s">
        <v>51</v>
      </c>
      <c r="B22" s="762">
        <f>(102084+105974)</f>
        <v>208058</v>
      </c>
      <c r="C22" s="863"/>
      <c r="D22" s="874">
        <v>6379</v>
      </c>
      <c r="E22" s="809">
        <f>B22+C22+D22</f>
        <v>214437</v>
      </c>
      <c r="F22" s="762">
        <f>(88437+91053)</f>
        <v>179490</v>
      </c>
      <c r="G22" s="614">
        <v>0</v>
      </c>
      <c r="H22" s="773">
        <f t="shared" si="4"/>
        <v>0.8370290574854153</v>
      </c>
      <c r="I22" s="774">
        <f>'20長野県購入'!G6</f>
        <v>179491.364</v>
      </c>
      <c r="J22" s="614">
        <v>0</v>
      </c>
      <c r="K22" s="859">
        <f t="shared" si="0"/>
        <v>179491.364</v>
      </c>
      <c r="L22" s="795">
        <f t="shared" si="1"/>
        <v>0.8370354183279938</v>
      </c>
    </row>
    <row r="23" spans="1:12" ht="13.5">
      <c r="A23" s="785" t="s">
        <v>52</v>
      </c>
      <c r="B23" s="762">
        <v>1140401</v>
      </c>
      <c r="C23" s="863">
        <v>0</v>
      </c>
      <c r="D23" s="874">
        <v>632025</v>
      </c>
      <c r="E23" s="808">
        <v>1772426</v>
      </c>
      <c r="F23" s="762">
        <v>528795</v>
      </c>
      <c r="G23" s="614">
        <v>538895</v>
      </c>
      <c r="H23" s="773">
        <f t="shared" si="4"/>
        <v>0.2983453187890496</v>
      </c>
      <c r="I23" s="774">
        <f>'21岐阜県購入'!G35</f>
        <v>477431</v>
      </c>
      <c r="J23" s="614">
        <v>0</v>
      </c>
      <c r="K23" s="859">
        <f t="shared" si="0"/>
        <v>477431</v>
      </c>
      <c r="L23" s="795">
        <f t="shared" si="1"/>
        <v>0.2693658296594611</v>
      </c>
    </row>
    <row r="24" spans="1:12" ht="13.5">
      <c r="A24" s="785" t="s">
        <v>2280</v>
      </c>
      <c r="B24" s="762">
        <v>2650898</v>
      </c>
      <c r="C24" s="863">
        <v>134874</v>
      </c>
      <c r="D24" s="874">
        <v>2012243</v>
      </c>
      <c r="E24" s="808">
        <v>4798015</v>
      </c>
      <c r="F24" s="765">
        <v>1246329</v>
      </c>
      <c r="G24" s="766">
        <v>933314</v>
      </c>
      <c r="H24" s="773">
        <f t="shared" si="4"/>
        <v>0.25975929629232086</v>
      </c>
      <c r="I24" s="774">
        <f>'22静岡県購入'!G21</f>
        <v>452747</v>
      </c>
      <c r="J24" s="614">
        <v>0</v>
      </c>
      <c r="K24" s="859">
        <f t="shared" si="0"/>
        <v>452747</v>
      </c>
      <c r="L24" s="795">
        <f t="shared" si="1"/>
        <v>0.0943613140017278</v>
      </c>
    </row>
    <row r="25" spans="1:12" s="14" customFormat="1" ht="13.5">
      <c r="A25" s="785" t="s">
        <v>54</v>
      </c>
      <c r="B25" s="987" t="s">
        <v>2268</v>
      </c>
      <c r="C25" s="988"/>
      <c r="D25" s="989"/>
      <c r="E25" s="810" t="s">
        <v>570</v>
      </c>
      <c r="F25" s="763" t="s">
        <v>570</v>
      </c>
      <c r="G25" s="764" t="s">
        <v>570</v>
      </c>
      <c r="H25" s="773" t="s">
        <v>570</v>
      </c>
      <c r="I25" s="774" t="s">
        <v>570</v>
      </c>
      <c r="J25" s="764" t="s">
        <v>570</v>
      </c>
      <c r="K25" s="859" t="s">
        <v>570</v>
      </c>
      <c r="L25" s="795" t="s">
        <v>570</v>
      </c>
    </row>
    <row r="26" spans="1:12" ht="13.5">
      <c r="A26" s="785" t="s">
        <v>55</v>
      </c>
      <c r="B26" s="762">
        <v>1248498</v>
      </c>
      <c r="C26" s="863">
        <v>16584</v>
      </c>
      <c r="D26" s="874">
        <v>938353</v>
      </c>
      <c r="E26" s="808">
        <f>B26+C26+D26</f>
        <v>2203435</v>
      </c>
      <c r="F26" s="762">
        <v>272530</v>
      </c>
      <c r="G26" s="614">
        <v>131953</v>
      </c>
      <c r="H26" s="773">
        <f t="shared" si="4"/>
        <v>0.12368415678247827</v>
      </c>
      <c r="I26" s="774">
        <f>'24三重県購入'!G22</f>
        <v>140577</v>
      </c>
      <c r="J26" s="614">
        <v>0</v>
      </c>
      <c r="K26" s="859">
        <f t="shared" si="0"/>
        <v>140577</v>
      </c>
      <c r="L26" s="795">
        <f t="shared" si="1"/>
        <v>0.06379902288926154</v>
      </c>
    </row>
    <row r="27" spans="1:12" ht="13.5">
      <c r="A27" s="785" t="s">
        <v>56</v>
      </c>
      <c r="B27" s="892">
        <v>1207136</v>
      </c>
      <c r="C27" s="893">
        <v>1379543</v>
      </c>
      <c r="D27" s="894">
        <v>874123</v>
      </c>
      <c r="E27" s="808">
        <f>B27+C27+D27</f>
        <v>3460802</v>
      </c>
      <c r="F27" s="762">
        <v>110814</v>
      </c>
      <c r="G27" s="895">
        <v>121187</v>
      </c>
      <c r="H27" s="773">
        <f t="shared" si="4"/>
        <v>0.032019745712121066</v>
      </c>
      <c r="I27" s="774">
        <f>'25滋賀県購入'!G6</f>
        <v>60278</v>
      </c>
      <c r="J27" s="614">
        <v>0</v>
      </c>
      <c r="K27" s="859">
        <f t="shared" si="0"/>
        <v>60278</v>
      </c>
      <c r="L27" s="795">
        <f t="shared" si="1"/>
        <v>0.017417350082437538</v>
      </c>
    </row>
    <row r="28" spans="1:12" s="14" customFormat="1" ht="13.5">
      <c r="A28" s="785" t="s">
        <v>57</v>
      </c>
      <c r="B28" s="763">
        <v>1718694</v>
      </c>
      <c r="C28" s="767">
        <v>540242</v>
      </c>
      <c r="D28" s="815">
        <v>211699</v>
      </c>
      <c r="E28" s="811">
        <v>2470635</v>
      </c>
      <c r="F28" s="763">
        <v>1060930</v>
      </c>
      <c r="G28" s="764">
        <v>1062858</v>
      </c>
      <c r="H28" s="773">
        <f t="shared" si="4"/>
        <v>0.4294159193891449</v>
      </c>
      <c r="I28" s="774">
        <f>'26京都府購入'!G12</f>
        <v>33044</v>
      </c>
      <c r="J28" s="764">
        <v>0</v>
      </c>
      <c r="K28" s="859">
        <f t="shared" si="0"/>
        <v>33044</v>
      </c>
      <c r="L28" s="795">
        <f t="shared" si="1"/>
        <v>0.013374699217002916</v>
      </c>
    </row>
    <row r="29" spans="1:12" ht="13.5">
      <c r="A29" s="785" t="s">
        <v>2223</v>
      </c>
      <c r="B29" s="762">
        <v>4987426</v>
      </c>
      <c r="C29" s="863">
        <v>2116918</v>
      </c>
      <c r="D29" s="874">
        <v>0</v>
      </c>
      <c r="E29" s="808">
        <v>7104344</v>
      </c>
      <c r="F29" s="767">
        <v>226853</v>
      </c>
      <c r="G29" s="764">
        <v>157943</v>
      </c>
      <c r="H29" s="773">
        <f t="shared" si="4"/>
        <v>0.03193159002435693</v>
      </c>
      <c r="I29" s="774">
        <f>'27大阪府購入'!G8</f>
        <v>226853</v>
      </c>
      <c r="J29" s="614">
        <v>0</v>
      </c>
      <c r="K29" s="859">
        <f t="shared" si="0"/>
        <v>226853</v>
      </c>
      <c r="L29" s="795">
        <f t="shared" si="1"/>
        <v>0.03193159002435693</v>
      </c>
    </row>
    <row r="30" spans="1:12" s="159" customFormat="1" ht="13.5">
      <c r="A30" s="784" t="s">
        <v>2224</v>
      </c>
      <c r="B30" s="763">
        <v>3059685</v>
      </c>
      <c r="C30" s="767">
        <v>5130</v>
      </c>
      <c r="D30" s="815">
        <v>1984852</v>
      </c>
      <c r="E30" s="867">
        <v>5049667</v>
      </c>
      <c r="F30" s="768">
        <v>2233130</v>
      </c>
      <c r="G30" s="764">
        <v>2235315</v>
      </c>
      <c r="H30" s="773">
        <f t="shared" si="4"/>
        <v>0.44223312151078475</v>
      </c>
      <c r="I30" s="774">
        <f>'28兵庫県購入'!G40</f>
        <v>403071.4960000003</v>
      </c>
      <c r="J30" s="764">
        <v>17937</v>
      </c>
      <c r="K30" s="859">
        <f t="shared" si="0"/>
        <v>421008.4960000003</v>
      </c>
      <c r="L30" s="795">
        <f t="shared" si="1"/>
        <v>0.08337351670912167</v>
      </c>
    </row>
    <row r="31" spans="1:12" ht="13.5">
      <c r="A31" s="785" t="s">
        <v>60</v>
      </c>
      <c r="B31" s="762">
        <v>1745444</v>
      </c>
      <c r="C31" s="863">
        <v>1072017</v>
      </c>
      <c r="D31" s="874">
        <v>562044</v>
      </c>
      <c r="E31" s="808">
        <f>B31+C31+D31</f>
        <v>3379505</v>
      </c>
      <c r="F31" s="762">
        <v>1531566</v>
      </c>
      <c r="G31" s="614">
        <v>1376092</v>
      </c>
      <c r="H31" s="773">
        <f t="shared" si="4"/>
        <v>0.45319240539664835</v>
      </c>
      <c r="I31" s="774">
        <f>'29奈良県購入'!G18</f>
        <v>461056</v>
      </c>
      <c r="J31" s="614">
        <v>0</v>
      </c>
      <c r="K31" s="859">
        <f t="shared" si="0"/>
        <v>461056</v>
      </c>
      <c r="L31" s="795">
        <f t="shared" si="1"/>
        <v>0.13642708029726247</v>
      </c>
    </row>
    <row r="32" spans="1:12" ht="13.5">
      <c r="A32" s="785" t="s">
        <v>61</v>
      </c>
      <c r="B32" s="762">
        <v>1303363</v>
      </c>
      <c r="C32" s="863">
        <v>51618</v>
      </c>
      <c r="D32" s="874">
        <v>121790</v>
      </c>
      <c r="E32" s="808">
        <f>B32+C32+D32</f>
        <v>1476771</v>
      </c>
      <c r="F32" s="762">
        <v>0</v>
      </c>
      <c r="G32" s="614">
        <v>0</v>
      </c>
      <c r="H32" s="773">
        <f t="shared" si="4"/>
        <v>0</v>
      </c>
      <c r="I32" s="774">
        <v>0</v>
      </c>
      <c r="J32" s="614">
        <v>0</v>
      </c>
      <c r="K32" s="859">
        <f t="shared" si="0"/>
        <v>0</v>
      </c>
      <c r="L32" s="795">
        <f t="shared" si="1"/>
        <v>0</v>
      </c>
    </row>
    <row r="33" spans="1:12" ht="13.5">
      <c r="A33" s="785" t="s">
        <v>62</v>
      </c>
      <c r="B33" s="762">
        <v>950638</v>
      </c>
      <c r="C33" s="863">
        <v>0</v>
      </c>
      <c r="D33" s="874">
        <v>186428</v>
      </c>
      <c r="E33" s="808">
        <f>B33+C33+D33</f>
        <v>1137066</v>
      </c>
      <c r="F33" s="762">
        <v>277963</v>
      </c>
      <c r="G33" s="614">
        <v>277963</v>
      </c>
      <c r="H33" s="773">
        <f t="shared" si="4"/>
        <v>0.24445634642140385</v>
      </c>
      <c r="I33" s="774">
        <f>'31鳥取県購入'!G13</f>
        <v>0</v>
      </c>
      <c r="J33" s="614">
        <v>0</v>
      </c>
      <c r="K33" s="859">
        <f t="shared" si="0"/>
        <v>0</v>
      </c>
      <c r="L33" s="795">
        <f t="shared" si="1"/>
        <v>0</v>
      </c>
    </row>
    <row r="34" spans="1:12" ht="13.5">
      <c r="A34" s="785" t="s">
        <v>63</v>
      </c>
      <c r="B34" s="762">
        <v>46154</v>
      </c>
      <c r="C34" s="863">
        <v>983837</v>
      </c>
      <c r="D34" s="874">
        <v>362387</v>
      </c>
      <c r="E34" s="808">
        <f>B34+C34+D34</f>
        <v>1392378</v>
      </c>
      <c r="F34" s="762">
        <v>209112</v>
      </c>
      <c r="G34" s="614">
        <v>209112</v>
      </c>
      <c r="H34" s="773">
        <f t="shared" si="4"/>
        <v>0.1501833553819437</v>
      </c>
      <c r="I34" s="774">
        <f>'32島根県購入'!G11</f>
        <v>0</v>
      </c>
      <c r="J34" s="614">
        <v>0</v>
      </c>
      <c r="K34" s="859">
        <f t="shared" si="0"/>
        <v>0</v>
      </c>
      <c r="L34" s="795">
        <f t="shared" si="1"/>
        <v>0</v>
      </c>
    </row>
    <row r="35" spans="1:12" ht="13.5">
      <c r="A35" s="785" t="s">
        <v>64</v>
      </c>
      <c r="B35" s="762">
        <v>1612281</v>
      </c>
      <c r="C35" s="863">
        <v>73051</v>
      </c>
      <c r="D35" s="874">
        <v>332026</v>
      </c>
      <c r="E35" s="808">
        <v>2017358</v>
      </c>
      <c r="F35" s="762">
        <v>311889</v>
      </c>
      <c r="G35" s="614">
        <v>314101</v>
      </c>
      <c r="H35" s="773">
        <f t="shared" si="4"/>
        <v>0.15460270313945268</v>
      </c>
      <c r="I35" s="774">
        <f>'33岡山県購入'!G37</f>
        <v>103937</v>
      </c>
      <c r="J35" s="614">
        <v>0</v>
      </c>
      <c r="K35" s="859">
        <f t="shared" si="0"/>
        <v>103937</v>
      </c>
      <c r="L35" s="795">
        <f t="shared" si="1"/>
        <v>0.051521346236017604</v>
      </c>
    </row>
    <row r="36" spans="1:12" ht="13.5">
      <c r="A36" s="785" t="s">
        <v>65</v>
      </c>
      <c r="B36" s="762">
        <v>1376873</v>
      </c>
      <c r="C36" s="863"/>
      <c r="D36" s="874">
        <v>1048513</v>
      </c>
      <c r="E36" s="808">
        <f>B36+C36+D36</f>
        <v>2425386</v>
      </c>
      <c r="F36" s="762">
        <v>996345</v>
      </c>
      <c r="G36" s="614">
        <v>999053</v>
      </c>
      <c r="H36" s="773">
        <f t="shared" si="4"/>
        <v>0.4107985285641131</v>
      </c>
      <c r="I36" s="774">
        <f>'34広島県購入'!G18</f>
        <v>75032</v>
      </c>
      <c r="J36" s="614">
        <v>0</v>
      </c>
      <c r="K36" s="859">
        <f t="shared" si="0"/>
        <v>75032</v>
      </c>
      <c r="L36" s="795">
        <f t="shared" si="1"/>
        <v>0.030936106665083413</v>
      </c>
    </row>
    <row r="37" spans="1:12" s="745" customFormat="1" ht="13.5">
      <c r="A37" s="785" t="s">
        <v>66</v>
      </c>
      <c r="B37" s="919">
        <v>1059726</v>
      </c>
      <c r="C37" s="920">
        <v>41750</v>
      </c>
      <c r="D37" s="921">
        <v>248042</v>
      </c>
      <c r="E37" s="922">
        <v>1349518</v>
      </c>
      <c r="F37" s="919">
        <v>242877</v>
      </c>
      <c r="G37" s="923">
        <v>243474.33333333334</v>
      </c>
      <c r="H37" s="924">
        <f>F37/E37</f>
        <v>0.17997314596767142</v>
      </c>
      <c r="I37" s="925">
        <f>'35山口県購入'!G9</f>
        <v>28512</v>
      </c>
      <c r="J37" s="923">
        <v>0</v>
      </c>
      <c r="K37" s="926">
        <f>I37+J37</f>
        <v>28512</v>
      </c>
      <c r="L37" s="927">
        <f>K37/E37</f>
        <v>0.021127543315465225</v>
      </c>
    </row>
    <row r="38" spans="1:12" ht="13.5">
      <c r="A38" s="785" t="s">
        <v>67</v>
      </c>
      <c r="B38" s="762">
        <v>1180752</v>
      </c>
      <c r="C38" s="863">
        <v>12803</v>
      </c>
      <c r="D38" s="874">
        <v>307586</v>
      </c>
      <c r="E38" s="808">
        <f>B38+C38+D38</f>
        <v>1501141</v>
      </c>
      <c r="F38" s="868">
        <v>41609.462</v>
      </c>
      <c r="G38" s="869">
        <v>45124.09</v>
      </c>
      <c r="H38" s="773">
        <f t="shared" si="4"/>
        <v>0.027718556751164615</v>
      </c>
      <c r="I38" s="774">
        <f>'36徳島県購入'!G5</f>
        <v>41609.462</v>
      </c>
      <c r="J38" s="614">
        <v>0</v>
      </c>
      <c r="K38" s="859">
        <f t="shared" si="0"/>
        <v>41609.462</v>
      </c>
      <c r="L38" s="795">
        <f t="shared" si="1"/>
        <v>0.027718556751164615</v>
      </c>
    </row>
    <row r="39" spans="1:12" ht="13.5">
      <c r="A39" s="785" t="s">
        <v>68</v>
      </c>
      <c r="B39" s="762">
        <v>928410</v>
      </c>
      <c r="C39" s="863">
        <v>61161</v>
      </c>
      <c r="D39" s="874">
        <v>477698</v>
      </c>
      <c r="E39" s="808">
        <f>B39+C39+D39</f>
        <v>1467269</v>
      </c>
      <c r="F39" s="762">
        <v>0</v>
      </c>
      <c r="G39" s="614">
        <v>0</v>
      </c>
      <c r="H39" s="773">
        <f t="shared" si="4"/>
        <v>0</v>
      </c>
      <c r="I39" s="774">
        <v>0</v>
      </c>
      <c r="J39" s="614">
        <v>0</v>
      </c>
      <c r="K39" s="859">
        <f t="shared" si="0"/>
        <v>0</v>
      </c>
      <c r="L39" s="795">
        <f t="shared" si="1"/>
        <v>0</v>
      </c>
    </row>
    <row r="40" spans="1:12" ht="13.5">
      <c r="A40" s="785" t="s">
        <v>69</v>
      </c>
      <c r="B40" s="762">
        <v>1358253</v>
      </c>
      <c r="C40" s="863">
        <v>69</v>
      </c>
      <c r="D40" s="874">
        <v>468263</v>
      </c>
      <c r="E40" s="808">
        <f>B40+C40+D40</f>
        <v>1826585</v>
      </c>
      <c r="F40" s="762">
        <v>0</v>
      </c>
      <c r="G40" s="614">
        <v>0</v>
      </c>
      <c r="H40" s="773">
        <f t="shared" si="4"/>
        <v>0</v>
      </c>
      <c r="I40" s="774">
        <v>0</v>
      </c>
      <c r="J40" s="614">
        <v>0</v>
      </c>
      <c r="K40" s="859">
        <f t="shared" si="0"/>
        <v>0</v>
      </c>
      <c r="L40" s="795">
        <f t="shared" si="1"/>
        <v>0</v>
      </c>
    </row>
    <row r="41" spans="1:12" ht="13.5">
      <c r="A41" s="785" t="s">
        <v>70</v>
      </c>
      <c r="B41" s="762">
        <v>1065343</v>
      </c>
      <c r="C41" s="863"/>
      <c r="D41" s="874">
        <v>19757</v>
      </c>
      <c r="E41" s="808">
        <f>B41+C41+D41</f>
        <v>1085100</v>
      </c>
      <c r="F41" s="762">
        <v>4872</v>
      </c>
      <c r="G41" s="614">
        <v>4872</v>
      </c>
      <c r="H41" s="773">
        <f t="shared" si="4"/>
        <v>0.004489908764169201</v>
      </c>
      <c r="I41" s="774">
        <f>'39高知県購入'!G5</f>
        <v>0</v>
      </c>
      <c r="J41" s="614">
        <v>0</v>
      </c>
      <c r="K41" s="859">
        <f t="shared" si="0"/>
        <v>0</v>
      </c>
      <c r="L41" s="795">
        <f t="shared" si="1"/>
        <v>0</v>
      </c>
    </row>
    <row r="42" spans="1:12" s="745" customFormat="1" ht="13.5">
      <c r="A42" s="785" t="s">
        <v>71</v>
      </c>
      <c r="B42" s="919">
        <v>2567841</v>
      </c>
      <c r="C42" s="920">
        <v>6151</v>
      </c>
      <c r="D42" s="921">
        <v>33549</v>
      </c>
      <c r="E42" s="922">
        <v>2607541</v>
      </c>
      <c r="F42" s="919">
        <v>1356954.8199999998</v>
      </c>
      <c r="G42" s="923">
        <v>1464979.765</v>
      </c>
      <c r="H42" s="924">
        <f>F42/E42</f>
        <v>0.5203963504313067</v>
      </c>
      <c r="I42" s="925">
        <f>'40福岡県購入'!G123</f>
        <v>1006136.046</v>
      </c>
      <c r="J42" s="923">
        <v>0</v>
      </c>
      <c r="K42" s="926">
        <f t="shared" si="0"/>
        <v>1006136.046</v>
      </c>
      <c r="L42" s="927">
        <f>K42/E42</f>
        <v>0.3858562707163569</v>
      </c>
    </row>
    <row r="43" spans="1:12" s="14" customFormat="1" ht="13.5">
      <c r="A43" s="785" t="s">
        <v>72</v>
      </c>
      <c r="B43" s="763">
        <v>672605</v>
      </c>
      <c r="C43" s="767">
        <v>0</v>
      </c>
      <c r="D43" s="815">
        <v>87254</v>
      </c>
      <c r="E43" s="810">
        <v>759859</v>
      </c>
      <c r="F43" s="763">
        <v>126940</v>
      </c>
      <c r="G43" s="764">
        <v>126940</v>
      </c>
      <c r="H43" s="773">
        <f t="shared" si="4"/>
        <v>0.1670573093165969</v>
      </c>
      <c r="I43" s="774">
        <f>'41佐賀県購入'!G6</f>
        <v>0</v>
      </c>
      <c r="J43" s="764">
        <v>0</v>
      </c>
      <c r="K43" s="859">
        <f t="shared" si="0"/>
        <v>0</v>
      </c>
      <c r="L43" s="795">
        <f t="shared" si="1"/>
        <v>0</v>
      </c>
    </row>
    <row r="44" spans="1:12" s="745" customFormat="1" ht="13.5">
      <c r="A44" s="785" t="s">
        <v>73</v>
      </c>
      <c r="B44" s="919">
        <v>81549</v>
      </c>
      <c r="C44" s="920">
        <v>0</v>
      </c>
      <c r="D44" s="921">
        <v>6800</v>
      </c>
      <c r="E44" s="809">
        <f>B44+C44+D44</f>
        <v>88349</v>
      </c>
      <c r="F44" s="919">
        <v>67758</v>
      </c>
      <c r="G44" s="923">
        <v>67844</v>
      </c>
      <c r="H44" s="924">
        <f>F44/E44</f>
        <v>0.7669356755594291</v>
      </c>
      <c r="I44" s="925">
        <f>'42長崎県購入'!G6</f>
        <v>49532</v>
      </c>
      <c r="J44" s="923">
        <v>0</v>
      </c>
      <c r="K44" s="926">
        <f t="shared" si="0"/>
        <v>49532</v>
      </c>
      <c r="L44" s="927">
        <f>K44/E44</f>
        <v>0.5606401883439541</v>
      </c>
    </row>
    <row r="45" spans="1:12" ht="13.5">
      <c r="A45" s="785" t="s">
        <v>74</v>
      </c>
      <c r="B45" s="762">
        <v>1344138</v>
      </c>
      <c r="C45" s="863">
        <v>25237</v>
      </c>
      <c r="D45" s="874">
        <v>122168</v>
      </c>
      <c r="E45" s="808">
        <v>1491543</v>
      </c>
      <c r="F45" s="762">
        <v>175041</v>
      </c>
      <c r="G45" s="614">
        <v>175041</v>
      </c>
      <c r="H45" s="773">
        <f t="shared" si="4"/>
        <v>0.1173556511612471</v>
      </c>
      <c r="I45" s="774">
        <f>'43熊本県購入'!G5</f>
        <v>0</v>
      </c>
      <c r="J45" s="614">
        <v>0</v>
      </c>
      <c r="K45" s="859">
        <f t="shared" si="0"/>
        <v>0</v>
      </c>
      <c r="L45" s="795">
        <f t="shared" si="1"/>
        <v>0</v>
      </c>
    </row>
    <row r="46" spans="1:12" ht="13.5">
      <c r="A46" s="785" t="s">
        <v>75</v>
      </c>
      <c r="B46" s="762">
        <v>120223</v>
      </c>
      <c r="C46" s="863"/>
      <c r="D46" s="874">
        <v>246745</v>
      </c>
      <c r="E46" s="809">
        <f>B46+C46+D46</f>
        <v>366968</v>
      </c>
      <c r="F46" s="762">
        <v>114102</v>
      </c>
      <c r="G46" s="614">
        <v>116471</v>
      </c>
      <c r="H46" s="773">
        <f t="shared" si="4"/>
        <v>0.3109317433672691</v>
      </c>
      <c r="I46" s="774">
        <f>'44大分県購入'!G6</f>
        <v>114102</v>
      </c>
      <c r="J46" s="614">
        <v>0</v>
      </c>
      <c r="K46" s="859">
        <f t="shared" si="0"/>
        <v>114102</v>
      </c>
      <c r="L46" s="795">
        <f t="shared" si="1"/>
        <v>0.3109317433672691</v>
      </c>
    </row>
    <row r="47" spans="1:12" ht="13.5">
      <c r="A47" s="785" t="s">
        <v>76</v>
      </c>
      <c r="B47" s="762">
        <v>1024465</v>
      </c>
      <c r="C47" s="863">
        <v>26675</v>
      </c>
      <c r="D47" s="874">
        <v>375241</v>
      </c>
      <c r="E47" s="808">
        <f>B47+C47+D47</f>
        <v>1426381</v>
      </c>
      <c r="F47" s="762">
        <v>1186895</v>
      </c>
      <c r="G47" s="614">
        <v>1238431</v>
      </c>
      <c r="H47" s="773">
        <f t="shared" si="4"/>
        <v>0.8321023625525018</v>
      </c>
      <c r="I47" s="774">
        <f>'45宮崎県購入'!G136</f>
        <v>592211</v>
      </c>
      <c r="J47" s="614">
        <v>0</v>
      </c>
      <c r="K47" s="859">
        <f t="shared" si="0"/>
        <v>592211</v>
      </c>
      <c r="L47" s="795">
        <f t="shared" si="1"/>
        <v>0.4151843020903952</v>
      </c>
    </row>
    <row r="48" spans="1:12" ht="13.5">
      <c r="A48" s="785" t="s">
        <v>77</v>
      </c>
      <c r="B48" s="762">
        <v>1604828</v>
      </c>
      <c r="C48" s="863">
        <v>128515</v>
      </c>
      <c r="D48" s="874">
        <v>214346</v>
      </c>
      <c r="E48" s="808">
        <f>B48+C48+D48</f>
        <v>1947689</v>
      </c>
      <c r="F48" s="762">
        <v>389172</v>
      </c>
      <c r="G48" s="614">
        <v>389172</v>
      </c>
      <c r="H48" s="773">
        <f t="shared" si="4"/>
        <v>0.1998121876747263</v>
      </c>
      <c r="I48" s="774">
        <f>'46鹿児島県購入'!G13</f>
        <v>0</v>
      </c>
      <c r="J48" s="614">
        <v>0</v>
      </c>
      <c r="K48" s="859">
        <f t="shared" si="0"/>
        <v>0</v>
      </c>
      <c r="L48" s="795">
        <f t="shared" si="1"/>
        <v>0</v>
      </c>
    </row>
    <row r="49" spans="1:12" ht="14.25" thickBot="1">
      <c r="A49" s="807" t="s">
        <v>78</v>
      </c>
      <c r="B49" s="849">
        <v>2336071</v>
      </c>
      <c r="C49" s="879">
        <v>673950</v>
      </c>
      <c r="D49" s="880">
        <v>2618429</v>
      </c>
      <c r="E49" s="870">
        <f>B49+C49+D49</f>
        <v>5628450</v>
      </c>
      <c r="F49" s="849">
        <v>0</v>
      </c>
      <c r="G49" s="829">
        <v>0</v>
      </c>
      <c r="H49" s="796">
        <f t="shared" si="4"/>
        <v>0</v>
      </c>
      <c r="I49" s="797">
        <v>0</v>
      </c>
      <c r="J49" s="829">
        <v>0</v>
      </c>
      <c r="K49" s="871">
        <f t="shared" si="0"/>
        <v>0</v>
      </c>
      <c r="L49" s="798">
        <f t="shared" si="1"/>
        <v>0</v>
      </c>
    </row>
    <row r="50" spans="1:13" ht="13.5">
      <c r="A50" s="780"/>
      <c r="B50" s="850"/>
      <c r="C50" s="1004" t="s">
        <v>2444</v>
      </c>
      <c r="D50" s="1004"/>
      <c r="E50" s="938">
        <f>SUM(E3:E49)</f>
        <v>169967252.025</v>
      </c>
      <c r="F50" s="939">
        <f>SUM(F3:F49)</f>
        <v>23187475.16911905</v>
      </c>
      <c r="G50" s="939">
        <f>SUM(G3:G49)</f>
        <v>12848962.188333334</v>
      </c>
      <c r="H50" s="940">
        <f>F50/E50</f>
        <v>0.13642319266130434</v>
      </c>
      <c r="I50" s="939">
        <f>SUM(I3:I49)</f>
        <v>14299340.610119047</v>
      </c>
      <c r="J50" s="939">
        <f>SUM(J3:J49)</f>
        <v>4419902</v>
      </c>
      <c r="K50" s="939">
        <f>SUM(K3:K49)</f>
        <v>18719242.61011905</v>
      </c>
      <c r="L50" s="941">
        <f t="shared" si="1"/>
        <v>0.1101344075820305</v>
      </c>
      <c r="M50" s="305"/>
    </row>
    <row r="51" spans="1:12" ht="62.25" customHeight="1">
      <c r="A51" s="780"/>
      <c r="B51" s="850"/>
      <c r="C51" s="1005" t="s">
        <v>2442</v>
      </c>
      <c r="D51" s="1005"/>
      <c r="E51" s="914">
        <f>E50-E22-E46-E44</f>
        <v>169297498.025</v>
      </c>
      <c r="F51" s="911">
        <f>F50-F8-F16-F22-F46-F44</f>
        <v>21058553.281999998</v>
      </c>
      <c r="G51" s="911">
        <f>G50-G8-G16-G22-G46-G44</f>
        <v>12664647.188333334</v>
      </c>
      <c r="H51" s="915">
        <f>F51/E51</f>
        <v>0.12438785881460752</v>
      </c>
      <c r="I51" s="911">
        <f>I50-I8-I16-I22-I46-I44</f>
        <v>12188643.359</v>
      </c>
      <c r="J51" s="911">
        <f>J50-J8-J16-J22-J46-J44</f>
        <v>4419902</v>
      </c>
      <c r="K51" s="914">
        <f>K50-K8-K16-K22-K46-K44</f>
        <v>16608545.359000001</v>
      </c>
      <c r="L51" s="915">
        <f>K51/E51</f>
        <v>0.09810272185208214</v>
      </c>
    </row>
    <row r="52" spans="1:12" ht="33.75" customHeight="1">
      <c r="A52" s="780"/>
      <c r="B52" s="850"/>
      <c r="C52" s="1006" t="s">
        <v>2443</v>
      </c>
      <c r="D52" s="1007"/>
      <c r="E52" s="1007"/>
      <c r="F52" s="911">
        <f>'3岩手県購入'!G7+'1北海道購入'!G7+'4宮城県購入'!G8+'7福島県購入'!G8+'10群馬県購入'!G7+'18福井県購入'!G7+'21岐阜県購入'!G36+'22静岡県購入'!G22+'24三重県購入'!G23+'25滋賀県購入'!G7+'26京都府購入'!G13+'27大阪府購入'!G9+'28兵庫県購入'!G41+'29奈良県購入'!G19+'31鳥取県購入'!G14+'32島根県購入'!G12+'33岡山県購入'!G38+'34広島県購入'!G19+'35山口県購入'!G10+'36徳島県購入'!G6+'39高知県購入'!G6+'40福岡県購入'!G124+'42長崎県購入'!G7+'41佐賀県購入'!G7+'43熊本県購入'!G6+'44大分県購入'!G7+'45宮崎県購入'!G137+'46鹿児島県購入'!G14</f>
        <v>11937481.111333333</v>
      </c>
      <c r="G52" s="911">
        <f>'3岩手県購入'!H7+'1北海道購入'!H7+'4宮城県購入'!H8+'7福島県購入'!H8+'10群馬県購入'!H7+'18福井県購入'!H7+'21岐阜県購入'!H36+'22静岡県購入'!H22+'24三重県購入'!H23+'25滋賀県購入'!H7+'26京都府購入'!H13+'27大阪府購入'!H9+'28兵庫県購入'!H41+'29奈良県購入'!H19+'31鳥取県購入'!H14+'32島根県購入'!H12+'33岡山県購入'!H38+'34広島県購入'!H19+'35山口県購入'!H10+'36徳島県購入'!H6+'39高知県購入'!H6+'40福岡県購入'!H124+'42長崎県購入'!H7+'41佐賀県購入'!H7+'43熊本県購入'!H6+'44大分県購入'!H7+'45宮崎県購入'!H137+'46鹿児島県購入'!H14</f>
        <v>12308865.177000001</v>
      </c>
      <c r="H52" s="758"/>
      <c r="I52" s="757"/>
      <c r="J52" s="757"/>
      <c r="K52" s="757"/>
      <c r="L52" s="758"/>
    </row>
    <row r="53" spans="1:12" ht="14.25" thickBot="1">
      <c r="A53" s="780"/>
      <c r="B53" s="850"/>
      <c r="C53" s="850"/>
      <c r="D53" s="757"/>
      <c r="E53" s="872"/>
      <c r="F53" s="850"/>
      <c r="G53" s="757"/>
      <c r="H53" s="758"/>
      <c r="I53" s="873"/>
      <c r="J53" s="757"/>
      <c r="K53" s="757"/>
      <c r="L53" s="758"/>
    </row>
    <row r="54" spans="1:12" s="545" customFormat="1" ht="13.5">
      <c r="A54" s="783" t="s">
        <v>79</v>
      </c>
      <c r="B54" s="789">
        <v>4622461</v>
      </c>
      <c r="C54" s="790">
        <v>18960</v>
      </c>
      <c r="D54" s="814">
        <v>5117040</v>
      </c>
      <c r="E54" s="816">
        <f>B54+C54+D54</f>
        <v>9758461</v>
      </c>
      <c r="F54" s="789">
        <v>1873352</v>
      </c>
      <c r="G54" s="791">
        <v>1729716</v>
      </c>
      <c r="H54" s="792">
        <f>F54/E54</f>
        <v>0.19197207428507426</v>
      </c>
      <c r="I54" s="793">
        <f>'1札幌市購入'!G26</f>
        <v>143636</v>
      </c>
      <c r="J54" s="791">
        <v>0</v>
      </c>
      <c r="K54" s="791">
        <f>I54+J54</f>
        <v>143636</v>
      </c>
      <c r="L54" s="794">
        <f>K54/E54</f>
        <v>0.01471912425535133</v>
      </c>
    </row>
    <row r="55" spans="1:12" ht="13.5">
      <c r="A55" s="784" t="s">
        <v>2281</v>
      </c>
      <c r="B55" s="762">
        <v>2576548</v>
      </c>
      <c r="C55" s="863">
        <v>419357</v>
      </c>
      <c r="D55" s="874">
        <v>1852513</v>
      </c>
      <c r="E55" s="817">
        <v>4848418</v>
      </c>
      <c r="F55" s="762">
        <v>774886</v>
      </c>
      <c r="G55" s="614">
        <v>682114</v>
      </c>
      <c r="H55" s="773">
        <f aca="true" t="shared" si="5" ref="H55:H73">F55/E55</f>
        <v>0.15982244105190602</v>
      </c>
      <c r="I55" s="774">
        <f>'2仙台市購入'!G12</f>
        <v>567523</v>
      </c>
      <c r="J55" s="614">
        <v>0</v>
      </c>
      <c r="K55" s="614">
        <f aca="true" t="shared" si="6" ref="K55:K73">I55+J55</f>
        <v>567523</v>
      </c>
      <c r="L55" s="795">
        <f aca="true" t="shared" si="7" ref="L55:L73">K55/E55</f>
        <v>0.11705323262144476</v>
      </c>
    </row>
    <row r="56" spans="1:12" ht="13.5">
      <c r="A56" s="784" t="s">
        <v>2282</v>
      </c>
      <c r="B56" s="762">
        <v>12687995</v>
      </c>
      <c r="C56" s="863">
        <v>71997</v>
      </c>
      <c r="D56" s="874">
        <v>811350</v>
      </c>
      <c r="E56" s="817">
        <f>B56+C56+D56</f>
        <v>13571342</v>
      </c>
      <c r="F56" s="762">
        <v>438166</v>
      </c>
      <c r="G56" s="614">
        <v>79714</v>
      </c>
      <c r="H56" s="773">
        <f t="shared" si="5"/>
        <v>0.032286121740945</v>
      </c>
      <c r="I56" s="774">
        <f>'3さいたま市購入'!G11</f>
        <v>438166</v>
      </c>
      <c r="J56" s="614">
        <v>0</v>
      </c>
      <c r="K56" s="614">
        <f t="shared" si="6"/>
        <v>438166</v>
      </c>
      <c r="L56" s="795">
        <f t="shared" si="7"/>
        <v>0.032286121740945</v>
      </c>
    </row>
    <row r="57" spans="1:12" ht="13.5">
      <c r="A57" s="784" t="s">
        <v>2283</v>
      </c>
      <c r="B57" s="762">
        <v>1349104</v>
      </c>
      <c r="C57" s="863">
        <v>307702</v>
      </c>
      <c r="D57" s="874">
        <v>285926</v>
      </c>
      <c r="E57" s="817">
        <f>B57+C57+D57</f>
        <v>1942732</v>
      </c>
      <c r="F57" s="763">
        <v>839151</v>
      </c>
      <c r="G57" s="614">
        <v>0</v>
      </c>
      <c r="H57" s="773">
        <f t="shared" si="5"/>
        <v>0.4319437781433569</v>
      </c>
      <c r="I57" s="774">
        <f>'4千葉市購入'!G7</f>
        <v>839151</v>
      </c>
      <c r="J57" s="614">
        <v>0</v>
      </c>
      <c r="K57" s="614">
        <f t="shared" si="6"/>
        <v>839151</v>
      </c>
      <c r="L57" s="795">
        <f t="shared" si="7"/>
        <v>0.4319437781433569</v>
      </c>
    </row>
    <row r="58" spans="1:12" ht="13.5">
      <c r="A58" s="784" t="s">
        <v>83</v>
      </c>
      <c r="B58" s="981">
        <f>E58-D58</f>
        <v>8813364.19</v>
      </c>
      <c r="C58" s="982"/>
      <c r="D58" s="874">
        <v>9922415.81</v>
      </c>
      <c r="E58" s="817">
        <v>18735780</v>
      </c>
      <c r="F58" s="762">
        <v>4534098</v>
      </c>
      <c r="G58" s="614">
        <v>0</v>
      </c>
      <c r="H58" s="773">
        <f t="shared" si="5"/>
        <v>0.24200209438838416</v>
      </c>
      <c r="I58" s="774">
        <f>'5横浜市購入'!G44</f>
        <v>4534098</v>
      </c>
      <c r="J58" s="614">
        <v>0</v>
      </c>
      <c r="K58" s="614">
        <f t="shared" si="6"/>
        <v>4534098</v>
      </c>
      <c r="L58" s="795">
        <f t="shared" si="7"/>
        <v>0.24200209438838416</v>
      </c>
    </row>
    <row r="59" spans="1:12" ht="13.5">
      <c r="A59" s="784" t="s">
        <v>84</v>
      </c>
      <c r="B59" s="762">
        <v>2732422</v>
      </c>
      <c r="C59" s="863">
        <v>377331</v>
      </c>
      <c r="D59" s="874">
        <v>2969108</v>
      </c>
      <c r="E59" s="817">
        <v>6078861</v>
      </c>
      <c r="F59" s="762">
        <v>1571184</v>
      </c>
      <c r="G59" s="614">
        <v>0</v>
      </c>
      <c r="H59" s="773">
        <f t="shared" si="5"/>
        <v>0.2584668410743394</v>
      </c>
      <c r="I59" s="774">
        <f>'6川崎市購入'!G32</f>
        <v>1571184.328</v>
      </c>
      <c r="J59" s="614">
        <v>150470</v>
      </c>
      <c r="K59" s="614">
        <f t="shared" si="6"/>
        <v>1721654.328</v>
      </c>
      <c r="L59" s="795">
        <f t="shared" si="7"/>
        <v>0.2832198874098289</v>
      </c>
    </row>
    <row r="60" spans="1:12" s="14" customFormat="1" ht="13.5">
      <c r="A60" s="784" t="s">
        <v>85</v>
      </c>
      <c r="B60" s="763">
        <v>1358162</v>
      </c>
      <c r="C60" s="767">
        <v>12909</v>
      </c>
      <c r="D60" s="815">
        <v>65795</v>
      </c>
      <c r="E60" s="817">
        <f>B60+C60+D60</f>
        <v>1436866</v>
      </c>
      <c r="F60" s="763">
        <v>516214</v>
      </c>
      <c r="G60" s="764">
        <v>0</v>
      </c>
      <c r="H60" s="773">
        <f t="shared" si="5"/>
        <v>0.3592638422789599</v>
      </c>
      <c r="I60" s="774">
        <f>'7相模原市購入'!G14</f>
        <v>516214</v>
      </c>
      <c r="J60" s="764">
        <v>0</v>
      </c>
      <c r="K60" s="614">
        <f t="shared" si="6"/>
        <v>516214</v>
      </c>
      <c r="L60" s="795">
        <f t="shared" si="7"/>
        <v>0.3592638422789599</v>
      </c>
    </row>
    <row r="61" spans="1:12" s="545" customFormat="1" ht="13.5">
      <c r="A61" s="784" t="s">
        <v>86</v>
      </c>
      <c r="B61" s="763">
        <v>1731679</v>
      </c>
      <c r="C61" s="767">
        <v>88449</v>
      </c>
      <c r="D61" s="815">
        <v>1308115</v>
      </c>
      <c r="E61" s="817">
        <f>B61+C61+D61</f>
        <v>3128243</v>
      </c>
      <c r="F61" s="762">
        <v>51071</v>
      </c>
      <c r="G61" s="614">
        <v>51071</v>
      </c>
      <c r="H61" s="773">
        <f t="shared" si="5"/>
        <v>0.01632577776087088</v>
      </c>
      <c r="I61" s="774">
        <f>'8新潟市購入'!G5</f>
        <v>0</v>
      </c>
      <c r="J61" s="614">
        <v>0</v>
      </c>
      <c r="K61" s="614">
        <f t="shared" si="6"/>
        <v>0</v>
      </c>
      <c r="L61" s="795">
        <f t="shared" si="7"/>
        <v>0</v>
      </c>
    </row>
    <row r="62" spans="1:12" ht="13.5">
      <c r="A62" s="784" t="s">
        <v>87</v>
      </c>
      <c r="B62" s="763">
        <v>1500822</v>
      </c>
      <c r="C62" s="863">
        <v>212499</v>
      </c>
      <c r="D62" s="874">
        <v>1278354</v>
      </c>
      <c r="E62" s="817">
        <f>SUM(B62:D62)</f>
        <v>2991675</v>
      </c>
      <c r="F62" s="762">
        <v>130652</v>
      </c>
      <c r="G62" s="614">
        <v>0</v>
      </c>
      <c r="H62" s="773">
        <f t="shared" si="5"/>
        <v>0.043671856067253295</v>
      </c>
      <c r="I62" s="774">
        <f>'9　静岡市購入'!G6</f>
        <v>130653</v>
      </c>
      <c r="J62" s="614">
        <v>0</v>
      </c>
      <c r="K62" s="614">
        <f t="shared" si="6"/>
        <v>130653</v>
      </c>
      <c r="L62" s="795">
        <f t="shared" si="7"/>
        <v>0.043672190328160644</v>
      </c>
    </row>
    <row r="63" spans="1:12" ht="13.5">
      <c r="A63" s="784" t="s">
        <v>88</v>
      </c>
      <c r="B63" s="763">
        <v>1565927</v>
      </c>
      <c r="C63" s="767">
        <v>219897</v>
      </c>
      <c r="D63" s="815">
        <v>581482</v>
      </c>
      <c r="E63" s="817">
        <f>B63+C63+D63</f>
        <v>2367306</v>
      </c>
      <c r="F63" s="762">
        <v>0</v>
      </c>
      <c r="G63" s="863">
        <v>0</v>
      </c>
      <c r="H63" s="773">
        <f t="shared" si="5"/>
        <v>0</v>
      </c>
      <c r="I63" s="774">
        <v>0</v>
      </c>
      <c r="J63" s="863">
        <v>0</v>
      </c>
      <c r="K63" s="614">
        <f t="shared" si="6"/>
        <v>0</v>
      </c>
      <c r="L63" s="795">
        <f t="shared" si="7"/>
        <v>0</v>
      </c>
    </row>
    <row r="64" spans="1:12" ht="13.5">
      <c r="A64" s="785" t="s">
        <v>904</v>
      </c>
      <c r="B64" s="864">
        <v>4645057</v>
      </c>
      <c r="C64" s="863">
        <v>474937</v>
      </c>
      <c r="D64" s="875">
        <v>9807163</v>
      </c>
      <c r="E64" s="818">
        <f>B64+C64+D64</f>
        <v>14927157</v>
      </c>
      <c r="F64" s="762">
        <v>1945468</v>
      </c>
      <c r="G64" s="863">
        <v>562589</v>
      </c>
      <c r="H64" s="773">
        <f t="shared" si="5"/>
        <v>0.13033077899562523</v>
      </c>
      <c r="I64" s="774">
        <f>'11名古屋市購入'!G19</f>
        <v>1636444</v>
      </c>
      <c r="J64" s="863">
        <v>127186</v>
      </c>
      <c r="K64" s="614">
        <f t="shared" si="6"/>
        <v>1763630</v>
      </c>
      <c r="L64" s="795">
        <f t="shared" si="7"/>
        <v>0.1181490889390391</v>
      </c>
    </row>
    <row r="65" spans="1:13" ht="13.5">
      <c r="A65" s="786" t="s">
        <v>90</v>
      </c>
      <c r="B65" s="762">
        <v>3089134</v>
      </c>
      <c r="C65" s="863">
        <v>412157</v>
      </c>
      <c r="D65" s="874">
        <v>3891335</v>
      </c>
      <c r="E65" s="817">
        <v>7392626</v>
      </c>
      <c r="F65" s="762">
        <v>1363541</v>
      </c>
      <c r="G65" s="614">
        <v>167974</v>
      </c>
      <c r="H65" s="773">
        <f t="shared" si="5"/>
        <v>0.18444609533878759</v>
      </c>
      <c r="I65" s="774">
        <f>'12京都市購入'!G43</f>
        <v>1238763</v>
      </c>
      <c r="J65" s="614">
        <f>'12京都市購入'!G50</f>
        <v>55892</v>
      </c>
      <c r="K65" s="614">
        <f t="shared" si="6"/>
        <v>1294655</v>
      </c>
      <c r="L65" s="795">
        <f t="shared" si="7"/>
        <v>0.17512789095512205</v>
      </c>
      <c r="M65" s="1"/>
    </row>
    <row r="66" spans="1:12" s="352" customFormat="1" ht="13.5">
      <c r="A66" s="787" t="s">
        <v>91</v>
      </c>
      <c r="B66" s="762">
        <v>5505415</v>
      </c>
      <c r="C66" s="863">
        <v>164635</v>
      </c>
      <c r="D66" s="874">
        <v>14003798</v>
      </c>
      <c r="E66" s="817">
        <f>B66+C66+D66</f>
        <v>19673848</v>
      </c>
      <c r="F66" s="762">
        <v>2583246</v>
      </c>
      <c r="G66" s="614">
        <v>1685424</v>
      </c>
      <c r="H66" s="773">
        <f t="shared" si="5"/>
        <v>0.1313035457018881</v>
      </c>
      <c r="I66" s="774">
        <f>'13大阪市購入'!H45</f>
        <v>897822</v>
      </c>
      <c r="J66" s="614">
        <f>'13大阪市購入'!H51</f>
        <v>91</v>
      </c>
      <c r="K66" s="614">
        <f t="shared" si="6"/>
        <v>897913</v>
      </c>
      <c r="L66" s="795">
        <f t="shared" si="7"/>
        <v>0.045639927684711194</v>
      </c>
    </row>
    <row r="67" spans="1:13" ht="13.5">
      <c r="A67" s="786" t="s">
        <v>2275</v>
      </c>
      <c r="B67" s="762">
        <v>1931891</v>
      </c>
      <c r="C67" s="863">
        <v>0</v>
      </c>
      <c r="D67" s="874">
        <v>810996</v>
      </c>
      <c r="E67" s="817">
        <v>2742887</v>
      </c>
      <c r="F67" s="762">
        <v>757119</v>
      </c>
      <c r="G67" s="614">
        <v>757119</v>
      </c>
      <c r="H67" s="773">
        <f t="shared" si="5"/>
        <v>0.27602996404882885</v>
      </c>
      <c r="I67" s="774">
        <f>'14堺市購入'!G8</f>
        <v>0</v>
      </c>
      <c r="J67" s="614">
        <v>0</v>
      </c>
      <c r="K67" s="614">
        <f t="shared" si="6"/>
        <v>0</v>
      </c>
      <c r="L67" s="795">
        <f t="shared" si="7"/>
        <v>0</v>
      </c>
      <c r="M67" s="1"/>
    </row>
    <row r="68" spans="1:12" ht="13.5">
      <c r="A68" s="784" t="s">
        <v>93</v>
      </c>
      <c r="B68" s="762">
        <v>3484086</v>
      </c>
      <c r="C68" s="863">
        <v>347280</v>
      </c>
      <c r="D68" s="874">
        <v>3880054</v>
      </c>
      <c r="E68" s="817">
        <f>B68+C68+D68</f>
        <v>7711420</v>
      </c>
      <c r="F68" s="762">
        <v>2342051</v>
      </c>
      <c r="G68" s="614">
        <v>1596760</v>
      </c>
      <c r="H68" s="773">
        <f t="shared" si="5"/>
        <v>0.30371202709747364</v>
      </c>
      <c r="I68" s="774">
        <f>'15神戸市購入'!G29</f>
        <v>1175807.312</v>
      </c>
      <c r="J68" s="614">
        <v>850016</v>
      </c>
      <c r="K68" s="614">
        <f t="shared" si="6"/>
        <v>2025823.312</v>
      </c>
      <c r="L68" s="795">
        <f t="shared" si="7"/>
        <v>0.26270431541791267</v>
      </c>
    </row>
    <row r="69" spans="1:12" ht="13.5">
      <c r="A69" s="784" t="s">
        <v>94</v>
      </c>
      <c r="B69" s="762">
        <v>1607326</v>
      </c>
      <c r="C69" s="863">
        <v>0</v>
      </c>
      <c r="D69" s="874">
        <v>988084</v>
      </c>
      <c r="E69" s="817">
        <f>B69+C69+D69</f>
        <v>2595410</v>
      </c>
      <c r="F69" s="762">
        <v>0</v>
      </c>
      <c r="G69" s="614">
        <v>0</v>
      </c>
      <c r="H69" s="773">
        <f t="shared" si="5"/>
        <v>0</v>
      </c>
      <c r="I69" s="774">
        <v>0</v>
      </c>
      <c r="J69" s="614">
        <v>0</v>
      </c>
      <c r="K69" s="614">
        <f t="shared" si="6"/>
        <v>0</v>
      </c>
      <c r="L69" s="795">
        <f t="shared" si="7"/>
        <v>0</v>
      </c>
    </row>
    <row r="70" spans="1:12" s="14" customFormat="1" ht="13.5">
      <c r="A70" s="784" t="s">
        <v>95</v>
      </c>
      <c r="B70" s="896">
        <v>2266616</v>
      </c>
      <c r="C70" s="897">
        <v>320838</v>
      </c>
      <c r="D70" s="898">
        <v>2211800</v>
      </c>
      <c r="E70" s="817">
        <f>B70+C70+D70</f>
        <v>4799254</v>
      </c>
      <c r="F70" s="899">
        <v>228580</v>
      </c>
      <c r="G70" s="900">
        <v>320929</v>
      </c>
      <c r="H70" s="773">
        <f t="shared" si="5"/>
        <v>0.0476282355549425</v>
      </c>
      <c r="I70" s="774">
        <f>'17広島市購入'!G14</f>
        <v>157032.34900000002</v>
      </c>
      <c r="J70" s="764">
        <v>0</v>
      </c>
      <c r="K70" s="614">
        <f t="shared" si="6"/>
        <v>157032.34900000002</v>
      </c>
      <c r="L70" s="795">
        <f t="shared" si="7"/>
        <v>0.03272015796621725</v>
      </c>
    </row>
    <row r="71" spans="1:13" ht="13.5">
      <c r="A71" s="784" t="s">
        <v>2208</v>
      </c>
      <c r="B71" s="1001">
        <v>5377425</v>
      </c>
      <c r="C71" s="1002"/>
      <c r="D71" s="1003"/>
      <c r="E71" s="817">
        <v>5377425</v>
      </c>
      <c r="F71" s="762">
        <v>2132049</v>
      </c>
      <c r="G71" s="614">
        <v>1895431</v>
      </c>
      <c r="H71" s="773">
        <f t="shared" si="5"/>
        <v>0.39648140141424565</v>
      </c>
      <c r="I71" s="774">
        <f>'18北九州市購入'!G79</f>
        <v>615853.844</v>
      </c>
      <c r="J71" s="614">
        <v>68654</v>
      </c>
      <c r="K71" s="614">
        <f t="shared" si="6"/>
        <v>684507.844</v>
      </c>
      <c r="L71" s="795">
        <f t="shared" si="7"/>
        <v>0.12729286675313928</v>
      </c>
      <c r="M71" s="1"/>
    </row>
    <row r="72" spans="1:12" ht="13.5">
      <c r="A72" s="784" t="s">
        <v>97</v>
      </c>
      <c r="B72" s="876">
        <v>2354297</v>
      </c>
      <c r="C72" s="877">
        <v>499666</v>
      </c>
      <c r="D72" s="878">
        <v>2986449</v>
      </c>
      <c r="E72" s="817">
        <v>5840412</v>
      </c>
      <c r="F72" s="762">
        <v>1915661</v>
      </c>
      <c r="G72" s="614">
        <v>1861135</v>
      </c>
      <c r="H72" s="773">
        <f t="shared" si="5"/>
        <v>0.32800100403875615</v>
      </c>
      <c r="I72" s="774">
        <f>'19福岡市購入'!G27</f>
        <v>355633</v>
      </c>
      <c r="J72" s="614">
        <v>1074942</v>
      </c>
      <c r="K72" s="614">
        <f t="shared" si="6"/>
        <v>1430575</v>
      </c>
      <c r="L72" s="795">
        <f t="shared" si="7"/>
        <v>0.24494419229328343</v>
      </c>
    </row>
    <row r="73" spans="1:12" ht="14.25" thickBot="1">
      <c r="A73" s="788" t="s">
        <v>150</v>
      </c>
      <c r="B73" s="849">
        <v>1462482</v>
      </c>
      <c r="C73" s="879">
        <v>98643</v>
      </c>
      <c r="D73" s="880">
        <v>1380551</v>
      </c>
      <c r="E73" s="881">
        <f>B73+C73+D73</f>
        <v>2941676</v>
      </c>
      <c r="F73" s="849">
        <v>191460</v>
      </c>
      <c r="G73" s="829">
        <v>191460</v>
      </c>
      <c r="H73" s="796">
        <f t="shared" si="5"/>
        <v>0.06508534590485152</v>
      </c>
      <c r="I73" s="797">
        <f>'20熊本市購入'!G6</f>
        <v>0</v>
      </c>
      <c r="J73" s="829">
        <v>0</v>
      </c>
      <c r="K73" s="829">
        <f t="shared" si="6"/>
        <v>0</v>
      </c>
      <c r="L73" s="798">
        <f t="shared" si="7"/>
        <v>0</v>
      </c>
    </row>
    <row r="74" spans="1:12" ht="13.5">
      <c r="A74" s="781"/>
      <c r="B74" s="882"/>
      <c r="C74" s="977" t="s">
        <v>2292</v>
      </c>
      <c r="D74" s="978"/>
      <c r="E74" s="851">
        <f>SUM(E54:E73)</f>
        <v>138861799</v>
      </c>
      <c r="F74" s="883">
        <f>SUM(F54:F73)</f>
        <v>24187949</v>
      </c>
      <c r="G74" s="884">
        <f>SUM(G54:G73)</f>
        <v>11581436</v>
      </c>
      <c r="H74" s="853">
        <f>F74/E74</f>
        <v>0.17418720752710398</v>
      </c>
      <c r="I74" s="852">
        <f>SUM(I54:I73)</f>
        <v>14817980.833</v>
      </c>
      <c r="J74" s="884">
        <f>SUM(J54:J73)</f>
        <v>2327251</v>
      </c>
      <c r="K74" s="852">
        <f>SUM(K54:K73)</f>
        <v>17145231.833</v>
      </c>
      <c r="L74" s="853">
        <f>K74/E74</f>
        <v>0.12346975162693953</v>
      </c>
    </row>
    <row r="75" spans="1:12" ht="33.75" customHeight="1">
      <c r="A75" s="781"/>
      <c r="B75" s="882"/>
      <c r="C75" s="983" t="s">
        <v>2276</v>
      </c>
      <c r="D75" s="984"/>
      <c r="E75" s="985"/>
      <c r="F75" s="885">
        <f>'1札幌市購入'!G27+'2仙台市購入'!G13+'3さいたま市購入'!G12+'4千葉市購入'!G8+'5横浜市購入'!G45+'6川崎市購入'!G33+'7相模原市購入'!G15+'8新潟市購入'!G6+'9　静岡市購入'!G7+'11名古屋市購入'!$G$20+'12京都市購入'!G44+'13大阪市購入'!H46+'14堺市購入'!G9+'15神戸市購入'!G30+'17広島市購入'!G15+'18北九州市購入'!G80+'19福岡市購入'!G349+'20熊本市購入'!G7</f>
        <v>9971452.874</v>
      </c>
      <c r="G75" s="823">
        <f>'1札幌市購入'!H27+'2仙台市購入'!H13+'3さいたま市購入'!H12+'4千葉市購入'!H8+'5横浜市購入'!H45+'6川崎市購入'!H33+'7相模原市購入'!H15+'8新潟市購入'!H6+'9　静岡市購入'!H7+'11名古屋市購入'!$G$20+'12京都市購入'!H44+'13大阪市購入'!I46+'14堺市購入'!H9+'15神戸市購入'!H30+'17広島市購入'!H15+'18北九州市購入'!H80+'19福岡市購入'!H349+'20熊本市購入'!H7</f>
        <v>10137485.463</v>
      </c>
      <c r="H75" s="778"/>
      <c r="I75" s="779"/>
      <c r="J75" s="779"/>
      <c r="K75" s="757"/>
      <c r="L75" s="758"/>
    </row>
    <row r="76" spans="1:12" ht="14.25" thickBot="1">
      <c r="A76" s="781"/>
      <c r="B76" s="882"/>
      <c r="C76" s="882"/>
      <c r="D76" s="777"/>
      <c r="E76" s="867"/>
      <c r="F76" s="882"/>
      <c r="G76" s="777"/>
      <c r="H76" s="775"/>
      <c r="I76" s="776"/>
      <c r="J76" s="777"/>
      <c r="K76" s="777"/>
      <c r="L76" s="775"/>
    </row>
    <row r="77" spans="1:12" ht="13.5">
      <c r="A77" s="799" t="s">
        <v>114</v>
      </c>
      <c r="B77" s="830">
        <v>689786</v>
      </c>
      <c r="C77" s="831">
        <v>106303</v>
      </c>
      <c r="D77" s="832">
        <v>217649</v>
      </c>
      <c r="E77" s="833">
        <f aca="true" t="shared" si="8" ref="E77:E117">B77+C77+D77</f>
        <v>1013738</v>
      </c>
      <c r="F77" s="789">
        <v>0</v>
      </c>
      <c r="G77" s="791">
        <v>0</v>
      </c>
      <c r="H77" s="792">
        <f>F77/E77</f>
        <v>0</v>
      </c>
      <c r="I77" s="793">
        <v>0</v>
      </c>
      <c r="J77" s="791">
        <v>0</v>
      </c>
      <c r="K77" s="791">
        <f>I77+J77</f>
        <v>0</v>
      </c>
      <c r="L77" s="794">
        <f>K77/E77</f>
        <v>0</v>
      </c>
    </row>
    <row r="78" spans="1:12" s="14" customFormat="1" ht="13.5">
      <c r="A78" s="800" t="s">
        <v>115</v>
      </c>
      <c r="B78" s="749">
        <v>815746</v>
      </c>
      <c r="C78" s="750">
        <v>44974</v>
      </c>
      <c r="D78" s="813">
        <v>291864</v>
      </c>
      <c r="E78" s="834">
        <f t="shared" si="8"/>
        <v>1152584</v>
      </c>
      <c r="F78" s="824">
        <v>324270.541</v>
      </c>
      <c r="G78" s="764">
        <v>347416.188</v>
      </c>
      <c r="H78" s="773">
        <f aca="true" t="shared" si="9" ref="H78:H119">F78/E78</f>
        <v>0.2813422197427693</v>
      </c>
      <c r="I78" s="774">
        <f>'2旭川市購入'!G9</f>
        <v>324270.54099999997</v>
      </c>
      <c r="J78" s="764">
        <v>0</v>
      </c>
      <c r="K78" s="614">
        <f aca="true" t="shared" si="10" ref="K78:K119">I78+J78</f>
        <v>324270.54099999997</v>
      </c>
      <c r="L78" s="795">
        <f aca="true" t="shared" si="11" ref="L78:L119">K78/E78</f>
        <v>0.28134221974276924</v>
      </c>
    </row>
    <row r="79" spans="1:13" ht="13.5">
      <c r="A79" s="786" t="s">
        <v>116</v>
      </c>
      <c r="B79" s="747">
        <v>791024</v>
      </c>
      <c r="C79" s="748">
        <v>361654</v>
      </c>
      <c r="D79" s="812">
        <v>323299</v>
      </c>
      <c r="E79" s="756">
        <f>B79+C79+D79</f>
        <v>1475977</v>
      </c>
      <c r="F79" s="762">
        <v>0</v>
      </c>
      <c r="G79" s="614">
        <v>0</v>
      </c>
      <c r="H79" s="773">
        <f t="shared" si="9"/>
        <v>0</v>
      </c>
      <c r="I79" s="774">
        <v>0</v>
      </c>
      <c r="J79" s="614">
        <v>0</v>
      </c>
      <c r="K79" s="614">
        <f t="shared" si="10"/>
        <v>0</v>
      </c>
      <c r="L79" s="795">
        <f t="shared" si="11"/>
        <v>0</v>
      </c>
      <c r="M79" s="1"/>
    </row>
    <row r="80" spans="1:12" ht="13.5">
      <c r="A80" s="801" t="s">
        <v>117</v>
      </c>
      <c r="B80" s="747">
        <v>515081.212</v>
      </c>
      <c r="C80" s="748">
        <v>187917.419</v>
      </c>
      <c r="D80" s="812">
        <v>289327.47</v>
      </c>
      <c r="E80" s="756">
        <f t="shared" si="8"/>
        <v>992326.101</v>
      </c>
      <c r="F80" s="762">
        <v>0</v>
      </c>
      <c r="G80" s="614">
        <v>0</v>
      </c>
      <c r="H80" s="773">
        <f t="shared" si="9"/>
        <v>0</v>
      </c>
      <c r="I80" s="774">
        <v>0</v>
      </c>
      <c r="J80" s="614">
        <v>0</v>
      </c>
      <c r="K80" s="614">
        <f t="shared" si="10"/>
        <v>0</v>
      </c>
      <c r="L80" s="795">
        <f t="shared" si="11"/>
        <v>0</v>
      </c>
    </row>
    <row r="81" spans="1:12" ht="13.5">
      <c r="A81" s="801" t="s">
        <v>118</v>
      </c>
      <c r="B81" s="747">
        <v>865673</v>
      </c>
      <c r="C81" s="748">
        <v>21422</v>
      </c>
      <c r="D81" s="812">
        <v>627552</v>
      </c>
      <c r="E81" s="756">
        <f t="shared" si="8"/>
        <v>1514647</v>
      </c>
      <c r="F81" s="762">
        <v>0</v>
      </c>
      <c r="G81" s="614">
        <v>0</v>
      </c>
      <c r="H81" s="773">
        <f t="shared" si="9"/>
        <v>0</v>
      </c>
      <c r="I81" s="774">
        <v>0</v>
      </c>
      <c r="J81" s="614">
        <v>0</v>
      </c>
      <c r="K81" s="614">
        <f t="shared" si="10"/>
        <v>0</v>
      </c>
      <c r="L81" s="795">
        <f t="shared" si="11"/>
        <v>0</v>
      </c>
    </row>
    <row r="82" spans="1:12" s="14" customFormat="1" ht="13.5">
      <c r="A82" s="800" t="s">
        <v>119</v>
      </c>
      <c r="B82" s="749">
        <v>838637</v>
      </c>
      <c r="C82" s="750">
        <v>124130</v>
      </c>
      <c r="D82" s="813">
        <v>86259</v>
      </c>
      <c r="E82" s="756">
        <v>1049026</v>
      </c>
      <c r="F82" s="763">
        <v>0</v>
      </c>
      <c r="G82" s="764">
        <v>0</v>
      </c>
      <c r="H82" s="773">
        <f t="shared" si="9"/>
        <v>0</v>
      </c>
      <c r="I82" s="774">
        <v>0</v>
      </c>
      <c r="J82" s="764">
        <v>0</v>
      </c>
      <c r="K82" s="614">
        <f t="shared" si="10"/>
        <v>0</v>
      </c>
      <c r="L82" s="795">
        <f t="shared" si="11"/>
        <v>0</v>
      </c>
    </row>
    <row r="83" spans="1:12" s="746" customFormat="1" ht="13.5">
      <c r="A83" s="802" t="s">
        <v>120</v>
      </c>
      <c r="B83" s="752"/>
      <c r="C83" s="751"/>
      <c r="D83" s="821"/>
      <c r="E83" s="819">
        <f t="shared" si="8"/>
        <v>0</v>
      </c>
      <c r="F83" s="825"/>
      <c r="G83" s="826"/>
      <c r="H83" s="770"/>
      <c r="I83" s="771"/>
      <c r="J83" s="769"/>
      <c r="K83" s="769">
        <f t="shared" si="10"/>
        <v>0</v>
      </c>
      <c r="L83" s="772"/>
    </row>
    <row r="84" spans="1:12" ht="13.5">
      <c r="A84" s="801" t="s">
        <v>121</v>
      </c>
      <c r="B84" s="747">
        <v>1202346</v>
      </c>
      <c r="C84" s="748">
        <v>196074</v>
      </c>
      <c r="D84" s="812">
        <v>2296540</v>
      </c>
      <c r="E84" s="756">
        <f t="shared" si="8"/>
        <v>3694960</v>
      </c>
      <c r="F84" s="762">
        <v>534170</v>
      </c>
      <c r="G84" s="614">
        <v>0</v>
      </c>
      <c r="H84" s="773">
        <f t="shared" si="9"/>
        <v>0.14456719423214323</v>
      </c>
      <c r="I84" s="774">
        <f>'8宇都宮市購入'!G9</f>
        <v>534170</v>
      </c>
      <c r="J84" s="614">
        <v>0</v>
      </c>
      <c r="K84" s="614">
        <f t="shared" si="10"/>
        <v>534170</v>
      </c>
      <c r="L84" s="795">
        <f t="shared" si="11"/>
        <v>0.14456719423214323</v>
      </c>
    </row>
    <row r="85" spans="1:12" s="755" customFormat="1" ht="13.5">
      <c r="A85" s="803" t="s">
        <v>122</v>
      </c>
      <c r="B85" s="753">
        <v>899800</v>
      </c>
      <c r="C85" s="754">
        <v>205718</v>
      </c>
      <c r="D85" s="822">
        <v>439094</v>
      </c>
      <c r="E85" s="756">
        <f t="shared" si="8"/>
        <v>1544612</v>
      </c>
      <c r="F85" s="827">
        <v>602782</v>
      </c>
      <c r="G85" s="828">
        <v>0</v>
      </c>
      <c r="H85" s="773">
        <f t="shared" si="9"/>
        <v>0.3902481658824352</v>
      </c>
      <c r="I85" s="774">
        <f>'9前橋市購入'!G16</f>
        <v>602782.468</v>
      </c>
      <c r="J85" s="828">
        <v>0</v>
      </c>
      <c r="K85" s="614">
        <f t="shared" si="10"/>
        <v>602782.468</v>
      </c>
      <c r="L85" s="795">
        <f t="shared" si="11"/>
        <v>0.39024846887114695</v>
      </c>
    </row>
    <row r="86" spans="1:12" s="14" customFormat="1" ht="13.5">
      <c r="A86" s="800" t="s">
        <v>154</v>
      </c>
      <c r="B86" s="749">
        <v>1232534</v>
      </c>
      <c r="C86" s="750">
        <v>38720</v>
      </c>
      <c r="D86" s="813">
        <v>289382</v>
      </c>
      <c r="E86" s="820">
        <f t="shared" si="8"/>
        <v>1560636</v>
      </c>
      <c r="F86" s="763">
        <v>340301</v>
      </c>
      <c r="G86" s="764">
        <v>0</v>
      </c>
      <c r="H86" s="907">
        <f t="shared" si="9"/>
        <v>0.21805276823038813</v>
      </c>
      <c r="I86" s="908">
        <f>'10高崎市購入'!G9</f>
        <v>340300.6666666667</v>
      </c>
      <c r="J86" s="764">
        <v>0</v>
      </c>
      <c r="K86" s="764">
        <f t="shared" si="10"/>
        <v>340300.6666666667</v>
      </c>
      <c r="L86" s="909">
        <f t="shared" si="11"/>
        <v>0.2180525546422527</v>
      </c>
    </row>
    <row r="87" spans="1:12" ht="13.5">
      <c r="A87" s="800" t="s">
        <v>123</v>
      </c>
      <c r="B87" s="747">
        <v>631691.4285714285</v>
      </c>
      <c r="C87" s="748">
        <v>16324.761904761905</v>
      </c>
      <c r="D87" s="812">
        <v>163135.23809523808</v>
      </c>
      <c r="E87" s="756">
        <v>811151.4285714285</v>
      </c>
      <c r="F87" s="762">
        <v>189388</v>
      </c>
      <c r="G87" s="614">
        <v>0</v>
      </c>
      <c r="H87" s="773">
        <f t="shared" si="9"/>
        <v>0.23348044930839057</v>
      </c>
      <c r="I87" s="774">
        <f>'11川越市購入'!G7</f>
        <v>189388.103</v>
      </c>
      <c r="J87" s="614">
        <v>0</v>
      </c>
      <c r="K87" s="614">
        <f t="shared" si="10"/>
        <v>189388.103</v>
      </c>
      <c r="L87" s="795">
        <f t="shared" si="11"/>
        <v>0.2334805762883802</v>
      </c>
    </row>
    <row r="88" spans="1:12" s="545" customFormat="1" ht="13.5">
      <c r="A88" s="801" t="s">
        <v>124</v>
      </c>
      <c r="B88" s="901">
        <v>1203254</v>
      </c>
      <c r="C88" s="902">
        <v>371553</v>
      </c>
      <c r="D88" s="903">
        <v>279317</v>
      </c>
      <c r="E88" s="756">
        <f t="shared" si="8"/>
        <v>1854124</v>
      </c>
      <c r="F88" s="762">
        <v>10486</v>
      </c>
      <c r="G88" s="614">
        <v>0</v>
      </c>
      <c r="H88" s="773">
        <f t="shared" si="9"/>
        <v>0.005655500926583119</v>
      </c>
      <c r="I88" s="776">
        <f>'12船橋市購入'!G6</f>
        <v>10485.538</v>
      </c>
      <c r="J88" s="895">
        <v>0</v>
      </c>
      <c r="K88" s="614">
        <f t="shared" si="10"/>
        <v>10485.538</v>
      </c>
      <c r="L88" s="795">
        <f t="shared" si="11"/>
        <v>0.005655251752309986</v>
      </c>
    </row>
    <row r="89" spans="1:12" ht="13.5">
      <c r="A89" s="801" t="s">
        <v>1299</v>
      </c>
      <c r="B89" s="747">
        <v>722503</v>
      </c>
      <c r="C89" s="748">
        <v>153427</v>
      </c>
      <c r="D89" s="812">
        <v>222644</v>
      </c>
      <c r="E89" s="756">
        <f>B89+C89+D89</f>
        <v>1098574</v>
      </c>
      <c r="F89" s="762">
        <v>0</v>
      </c>
      <c r="G89" s="614">
        <v>0</v>
      </c>
      <c r="H89" s="773">
        <f t="shared" si="9"/>
        <v>0</v>
      </c>
      <c r="I89" s="774">
        <v>0</v>
      </c>
      <c r="J89" s="614">
        <v>237021</v>
      </c>
      <c r="K89" s="614">
        <f t="shared" si="10"/>
        <v>237021</v>
      </c>
      <c r="L89" s="795">
        <f t="shared" si="11"/>
        <v>0.2157533311365461</v>
      </c>
    </row>
    <row r="90" spans="1:12" ht="13.5">
      <c r="A90" s="801" t="s">
        <v>126</v>
      </c>
      <c r="B90" s="747">
        <v>1130075</v>
      </c>
      <c r="C90" s="748">
        <v>0</v>
      </c>
      <c r="D90" s="812">
        <v>676094</v>
      </c>
      <c r="E90" s="756">
        <f>B90+C90+D90</f>
        <v>1806169</v>
      </c>
      <c r="F90" s="762">
        <v>0</v>
      </c>
      <c r="G90" s="614">
        <v>0</v>
      </c>
      <c r="H90" s="773">
        <f t="shared" si="9"/>
        <v>0</v>
      </c>
      <c r="I90" s="774">
        <v>0</v>
      </c>
      <c r="J90" s="614">
        <v>278930</v>
      </c>
      <c r="K90" s="614">
        <f t="shared" si="10"/>
        <v>278930</v>
      </c>
      <c r="L90" s="795">
        <f t="shared" si="11"/>
        <v>0.15443183888107923</v>
      </c>
    </row>
    <row r="91" spans="1:12" ht="13.5">
      <c r="A91" s="801" t="s">
        <v>127</v>
      </c>
      <c r="B91" s="747">
        <v>749755</v>
      </c>
      <c r="C91" s="748">
        <v>73626</v>
      </c>
      <c r="D91" s="812">
        <v>322180</v>
      </c>
      <c r="E91" s="756">
        <f>B91+C91+D91</f>
        <v>1145561</v>
      </c>
      <c r="F91" s="762">
        <v>0</v>
      </c>
      <c r="G91" s="614">
        <v>0</v>
      </c>
      <c r="H91" s="773">
        <f t="shared" si="9"/>
        <v>0</v>
      </c>
      <c r="I91" s="774">
        <v>0</v>
      </c>
      <c r="J91" s="614">
        <v>0</v>
      </c>
      <c r="K91" s="614">
        <f t="shared" si="10"/>
        <v>0</v>
      </c>
      <c r="L91" s="795">
        <f t="shared" si="11"/>
        <v>0</v>
      </c>
    </row>
    <row r="92" spans="1:12" s="14" customFormat="1" ht="13.5">
      <c r="A92" s="800" t="s">
        <v>128</v>
      </c>
      <c r="B92" s="749">
        <v>825000</v>
      </c>
      <c r="C92" s="750">
        <v>21000</v>
      </c>
      <c r="D92" s="813">
        <v>546000</v>
      </c>
      <c r="E92" s="820">
        <f>B92+C92+D92</f>
        <v>1392000</v>
      </c>
      <c r="F92" s="763">
        <v>0</v>
      </c>
      <c r="G92" s="764">
        <v>0</v>
      </c>
      <c r="H92" s="773">
        <f t="shared" si="9"/>
        <v>0</v>
      </c>
      <c r="I92" s="774">
        <v>0</v>
      </c>
      <c r="J92" s="764">
        <v>0</v>
      </c>
      <c r="K92" s="614">
        <f t="shared" si="10"/>
        <v>0</v>
      </c>
      <c r="L92" s="795">
        <f t="shared" si="11"/>
        <v>0</v>
      </c>
    </row>
    <row r="93" spans="1:12" ht="13.5">
      <c r="A93" s="801" t="s">
        <v>129</v>
      </c>
      <c r="B93" s="747">
        <v>932747</v>
      </c>
      <c r="C93" s="748"/>
      <c r="D93" s="812">
        <v>513251</v>
      </c>
      <c r="E93" s="756">
        <f t="shared" si="8"/>
        <v>1445998</v>
      </c>
      <c r="F93" s="762">
        <v>0</v>
      </c>
      <c r="G93" s="614">
        <v>0</v>
      </c>
      <c r="H93" s="773">
        <f t="shared" si="9"/>
        <v>0</v>
      </c>
      <c r="I93" s="774">
        <v>0</v>
      </c>
      <c r="J93" s="614">
        <v>0</v>
      </c>
      <c r="K93" s="614">
        <f t="shared" si="10"/>
        <v>0</v>
      </c>
      <c r="L93" s="795">
        <f t="shared" si="11"/>
        <v>0</v>
      </c>
    </row>
    <row r="94" spans="1:12" ht="13.5">
      <c r="A94" s="801" t="s">
        <v>130</v>
      </c>
      <c r="B94" s="747">
        <v>906890</v>
      </c>
      <c r="C94" s="748">
        <v>83621</v>
      </c>
      <c r="D94" s="812">
        <v>896395</v>
      </c>
      <c r="E94" s="756">
        <f t="shared" si="8"/>
        <v>1886906</v>
      </c>
      <c r="F94" s="762">
        <v>46238</v>
      </c>
      <c r="G94" s="614">
        <v>49601</v>
      </c>
      <c r="H94" s="773">
        <f t="shared" si="9"/>
        <v>0.02450466530924169</v>
      </c>
      <c r="I94" s="774">
        <f>'18岐阜市購入'!G6</f>
        <v>46238</v>
      </c>
      <c r="J94" s="614">
        <v>0</v>
      </c>
      <c r="K94" s="614">
        <f t="shared" si="10"/>
        <v>46238</v>
      </c>
      <c r="L94" s="795">
        <f t="shared" si="11"/>
        <v>0.02450466530924169</v>
      </c>
    </row>
    <row r="95" spans="1:12" s="482" customFormat="1" ht="13.5">
      <c r="A95" s="801" t="s">
        <v>131</v>
      </c>
      <c r="B95" s="835">
        <v>860994.536</v>
      </c>
      <c r="C95" s="836">
        <v>117638.075</v>
      </c>
      <c r="D95" s="837">
        <v>176485.026</v>
      </c>
      <c r="E95" s="756">
        <f t="shared" si="8"/>
        <v>1155117.6369999999</v>
      </c>
      <c r="F95" s="762">
        <v>384436</v>
      </c>
      <c r="G95" s="614">
        <v>0</v>
      </c>
      <c r="H95" s="773">
        <f t="shared" si="9"/>
        <v>0.33281112475992786</v>
      </c>
      <c r="I95" s="774">
        <f>'19豊橋市購入'!G23</f>
        <v>384436.804</v>
      </c>
      <c r="J95" s="614">
        <v>0</v>
      </c>
      <c r="K95" s="614">
        <f t="shared" si="10"/>
        <v>384436.804</v>
      </c>
      <c r="L95" s="795">
        <f t="shared" si="11"/>
        <v>0.3328118207929328</v>
      </c>
    </row>
    <row r="96" spans="1:12" ht="13.5">
      <c r="A96" s="801" t="s">
        <v>132</v>
      </c>
      <c r="B96" s="747">
        <v>827589</v>
      </c>
      <c r="C96" s="748">
        <v>50003</v>
      </c>
      <c r="D96" s="812">
        <v>553391</v>
      </c>
      <c r="E96" s="756">
        <f t="shared" si="8"/>
        <v>1430983</v>
      </c>
      <c r="F96" s="762">
        <v>225082</v>
      </c>
      <c r="G96" s="614">
        <v>268669</v>
      </c>
      <c r="H96" s="773">
        <f t="shared" si="9"/>
        <v>0.15729187558482527</v>
      </c>
      <c r="I96" s="774">
        <f>'20岡崎市購入'!G7</f>
        <v>225082</v>
      </c>
      <c r="J96" s="614">
        <v>0</v>
      </c>
      <c r="K96" s="614">
        <f t="shared" si="10"/>
        <v>225082</v>
      </c>
      <c r="L96" s="795">
        <f t="shared" si="11"/>
        <v>0.15729187558482527</v>
      </c>
    </row>
    <row r="97" spans="1:12" ht="13.5">
      <c r="A97" s="800" t="s">
        <v>133</v>
      </c>
      <c r="B97" s="838">
        <v>931165</v>
      </c>
      <c r="C97" s="839">
        <v>69798</v>
      </c>
      <c r="D97" s="840">
        <v>334273</v>
      </c>
      <c r="E97" s="756">
        <f>B97+C97+D97</f>
        <v>1335236</v>
      </c>
      <c r="F97" s="841">
        <v>39239</v>
      </c>
      <c r="G97" s="842">
        <v>49119</v>
      </c>
      <c r="H97" s="773">
        <f t="shared" si="9"/>
        <v>0.029387314302490346</v>
      </c>
      <c r="I97" s="843">
        <f>'21豊田市購入'!G5</f>
        <v>39239</v>
      </c>
      <c r="J97" s="844">
        <v>0</v>
      </c>
      <c r="K97" s="614">
        <f t="shared" si="10"/>
        <v>39239</v>
      </c>
      <c r="L97" s="795">
        <f t="shared" si="11"/>
        <v>0.029387314302490346</v>
      </c>
    </row>
    <row r="98" spans="1:12" ht="13.5">
      <c r="A98" s="801" t="s">
        <v>134</v>
      </c>
      <c r="B98" s="747">
        <v>1038530</v>
      </c>
      <c r="C98" s="748">
        <v>82333</v>
      </c>
      <c r="D98" s="812">
        <v>570709</v>
      </c>
      <c r="E98" s="756">
        <f t="shared" si="8"/>
        <v>1691572</v>
      </c>
      <c r="F98" s="762">
        <v>0</v>
      </c>
      <c r="G98" s="614">
        <v>0</v>
      </c>
      <c r="H98" s="773">
        <f t="shared" si="9"/>
        <v>0</v>
      </c>
      <c r="I98" s="774">
        <v>0</v>
      </c>
      <c r="J98" s="614">
        <v>0</v>
      </c>
      <c r="K98" s="614">
        <f t="shared" si="10"/>
        <v>0</v>
      </c>
      <c r="L98" s="795">
        <f t="shared" si="11"/>
        <v>0</v>
      </c>
    </row>
    <row r="99" spans="1:12" s="14" customFormat="1" ht="13.5">
      <c r="A99" s="800" t="s">
        <v>155</v>
      </c>
      <c r="B99" s="749">
        <v>894247</v>
      </c>
      <c r="C99" s="750">
        <v>3267</v>
      </c>
      <c r="D99" s="813">
        <v>1195796</v>
      </c>
      <c r="E99" s="834">
        <f t="shared" si="8"/>
        <v>2093310</v>
      </c>
      <c r="F99" s="763">
        <v>0</v>
      </c>
      <c r="G99" s="764">
        <v>0</v>
      </c>
      <c r="H99" s="773">
        <f t="shared" si="9"/>
        <v>0</v>
      </c>
      <c r="I99" s="774">
        <v>0</v>
      </c>
      <c r="J99" s="764">
        <v>0</v>
      </c>
      <c r="K99" s="614">
        <f t="shared" si="10"/>
        <v>0</v>
      </c>
      <c r="L99" s="795">
        <f t="shared" si="11"/>
        <v>0</v>
      </c>
    </row>
    <row r="100" spans="1:12" ht="13.5">
      <c r="A100" s="801" t="s">
        <v>135</v>
      </c>
      <c r="B100" s="747">
        <v>777323</v>
      </c>
      <c r="C100" s="748">
        <v>35098</v>
      </c>
      <c r="D100" s="812">
        <v>228187</v>
      </c>
      <c r="E100" s="756">
        <v>1040608</v>
      </c>
      <c r="F100" s="762">
        <v>0</v>
      </c>
      <c r="G100" s="614">
        <v>0</v>
      </c>
      <c r="H100" s="773">
        <f t="shared" si="9"/>
        <v>0</v>
      </c>
      <c r="I100" s="774">
        <v>0</v>
      </c>
      <c r="J100" s="614">
        <v>0</v>
      </c>
      <c r="K100" s="614">
        <f t="shared" si="10"/>
        <v>0</v>
      </c>
      <c r="L100" s="795">
        <f t="shared" si="11"/>
        <v>0</v>
      </c>
    </row>
    <row r="101" spans="1:12" s="746" customFormat="1" ht="13.5">
      <c r="A101" s="942" t="s">
        <v>164</v>
      </c>
      <c r="B101" s="910">
        <v>1522253</v>
      </c>
      <c r="C101" s="911"/>
      <c r="D101" s="912">
        <v>479633</v>
      </c>
      <c r="E101" s="913">
        <f>SUM(B101:D101)</f>
        <v>2001886</v>
      </c>
      <c r="F101" s="919">
        <v>0</v>
      </c>
      <c r="G101" s="923">
        <v>0</v>
      </c>
      <c r="H101" s="924">
        <f>F101/E101</f>
        <v>0</v>
      </c>
      <c r="I101" s="925">
        <v>0</v>
      </c>
      <c r="J101" s="923">
        <v>347530</v>
      </c>
      <c r="K101" s="923">
        <f t="shared" si="10"/>
        <v>347530</v>
      </c>
      <c r="L101" s="927">
        <f>K101/E101</f>
        <v>0.17360129397977708</v>
      </c>
    </row>
    <row r="102" spans="1:12" ht="13.5">
      <c r="A102" s="801" t="s">
        <v>136</v>
      </c>
      <c r="B102" s="747">
        <v>4000844</v>
      </c>
      <c r="C102" s="748"/>
      <c r="D102" s="812">
        <v>376561</v>
      </c>
      <c r="E102" s="756">
        <f>B102+C102+D102</f>
        <v>4377405</v>
      </c>
      <c r="F102" s="762">
        <v>0</v>
      </c>
      <c r="G102" s="614">
        <v>0</v>
      </c>
      <c r="H102" s="773">
        <f t="shared" si="9"/>
        <v>0</v>
      </c>
      <c r="I102" s="774">
        <v>0</v>
      </c>
      <c r="J102" s="614">
        <v>0</v>
      </c>
      <c r="K102" s="614">
        <f t="shared" si="10"/>
        <v>0</v>
      </c>
      <c r="L102" s="795">
        <f t="shared" si="11"/>
        <v>0</v>
      </c>
    </row>
    <row r="103" spans="1:12" ht="13.5">
      <c r="A103" s="801" t="s">
        <v>137</v>
      </c>
      <c r="B103" s="747">
        <v>1194358</v>
      </c>
      <c r="C103" s="748">
        <v>191841</v>
      </c>
      <c r="D103" s="812">
        <v>876628</v>
      </c>
      <c r="E103" s="756">
        <f t="shared" si="8"/>
        <v>2262827</v>
      </c>
      <c r="F103" s="762">
        <v>0</v>
      </c>
      <c r="G103" s="614">
        <v>0</v>
      </c>
      <c r="H103" s="773">
        <f t="shared" si="9"/>
        <v>0</v>
      </c>
      <c r="I103" s="774">
        <v>0</v>
      </c>
      <c r="J103" s="614">
        <v>0</v>
      </c>
      <c r="K103" s="614">
        <f t="shared" si="10"/>
        <v>0</v>
      </c>
      <c r="L103" s="795">
        <f t="shared" si="11"/>
        <v>0</v>
      </c>
    </row>
    <row r="104" spans="1:12" ht="13.5">
      <c r="A104" s="801" t="s">
        <v>138</v>
      </c>
      <c r="B104" s="747">
        <v>1044749</v>
      </c>
      <c r="C104" s="748">
        <v>175359</v>
      </c>
      <c r="D104" s="813">
        <v>504470</v>
      </c>
      <c r="E104" s="756">
        <f t="shared" si="8"/>
        <v>1724578</v>
      </c>
      <c r="F104" s="762">
        <v>453577</v>
      </c>
      <c r="G104" s="614">
        <v>0</v>
      </c>
      <c r="H104" s="773">
        <f>F104/E104</f>
        <v>0.2630075299580535</v>
      </c>
      <c r="I104" s="774">
        <f>'28尼崎市購入'!G24</f>
        <v>453577</v>
      </c>
      <c r="J104" s="614">
        <v>0</v>
      </c>
      <c r="K104" s="614">
        <f t="shared" si="10"/>
        <v>453577</v>
      </c>
      <c r="L104" s="795">
        <f t="shared" si="11"/>
        <v>0.2630075299580535</v>
      </c>
    </row>
    <row r="105" spans="1:12" s="746" customFormat="1" ht="13.5">
      <c r="A105" s="942" t="s">
        <v>139</v>
      </c>
      <c r="B105" s="990" t="s">
        <v>2266</v>
      </c>
      <c r="C105" s="991"/>
      <c r="D105" s="992"/>
      <c r="E105" s="913"/>
      <c r="F105" s="919"/>
      <c r="G105" s="923"/>
      <c r="H105" s="924"/>
      <c r="I105" s="925"/>
      <c r="J105" s="923"/>
      <c r="K105" s="923">
        <f t="shared" si="10"/>
        <v>0</v>
      </c>
      <c r="L105" s="927"/>
    </row>
    <row r="106" spans="1:12" s="14" customFormat="1" ht="13.5">
      <c r="A106" s="800" t="s">
        <v>140</v>
      </c>
      <c r="B106" s="749">
        <v>1041621</v>
      </c>
      <c r="C106" s="750">
        <v>130620</v>
      </c>
      <c r="D106" s="813">
        <v>247297</v>
      </c>
      <c r="E106" s="756">
        <f>B106+C106+D106</f>
        <v>1419538</v>
      </c>
      <c r="F106" s="763">
        <v>0</v>
      </c>
      <c r="G106" s="764">
        <v>0</v>
      </c>
      <c r="H106" s="907">
        <v>0</v>
      </c>
      <c r="I106" s="908">
        <v>0</v>
      </c>
      <c r="J106" s="764">
        <v>0</v>
      </c>
      <c r="K106" s="764">
        <v>0</v>
      </c>
      <c r="L106" s="909">
        <v>0</v>
      </c>
    </row>
    <row r="107" spans="1:12" ht="13.5">
      <c r="A107" s="801" t="s">
        <v>141</v>
      </c>
      <c r="B107" s="747">
        <v>727702</v>
      </c>
      <c r="C107" s="748">
        <v>525320</v>
      </c>
      <c r="D107" s="812">
        <v>659450</v>
      </c>
      <c r="E107" s="756">
        <v>1912472</v>
      </c>
      <c r="F107" s="762">
        <v>0</v>
      </c>
      <c r="G107" s="614">
        <v>0</v>
      </c>
      <c r="H107" s="773">
        <f t="shared" si="9"/>
        <v>0</v>
      </c>
      <c r="I107" s="774">
        <v>0</v>
      </c>
      <c r="J107" s="614">
        <v>0</v>
      </c>
      <c r="K107" s="614">
        <f t="shared" si="10"/>
        <v>0</v>
      </c>
      <c r="L107" s="795">
        <f t="shared" si="11"/>
        <v>0</v>
      </c>
    </row>
    <row r="108" spans="1:12" ht="13.5">
      <c r="A108" s="801" t="s">
        <v>142</v>
      </c>
      <c r="B108" s="747">
        <v>1183649</v>
      </c>
      <c r="C108" s="748">
        <v>213311</v>
      </c>
      <c r="D108" s="812">
        <v>330914</v>
      </c>
      <c r="E108" s="756">
        <f>B108+C108+D108</f>
        <v>1727874</v>
      </c>
      <c r="F108" s="762">
        <v>0</v>
      </c>
      <c r="G108" s="614">
        <v>0</v>
      </c>
      <c r="H108" s="773">
        <f t="shared" si="9"/>
        <v>0</v>
      </c>
      <c r="I108" s="774">
        <v>0</v>
      </c>
      <c r="J108" s="614">
        <v>0</v>
      </c>
      <c r="K108" s="614">
        <f t="shared" si="10"/>
        <v>0</v>
      </c>
      <c r="L108" s="795">
        <f t="shared" si="11"/>
        <v>0</v>
      </c>
    </row>
    <row r="109" spans="1:12" ht="13.5">
      <c r="A109" s="801" t="s">
        <v>143</v>
      </c>
      <c r="B109" s="747">
        <v>1342022</v>
      </c>
      <c r="C109" s="748">
        <v>164111</v>
      </c>
      <c r="D109" s="812">
        <v>751120</v>
      </c>
      <c r="E109" s="756">
        <f>B109+C109+D109</f>
        <v>2257253</v>
      </c>
      <c r="F109" s="762">
        <v>570760</v>
      </c>
      <c r="G109" s="614">
        <v>583070</v>
      </c>
      <c r="H109" s="773">
        <f t="shared" si="9"/>
        <v>0.25285601569695554</v>
      </c>
      <c r="I109" s="774">
        <f>'33福山市購入'!G27</f>
        <v>156865.66666666666</v>
      </c>
      <c r="J109" s="614">
        <v>0</v>
      </c>
      <c r="K109" s="614">
        <f t="shared" si="10"/>
        <v>156865.66666666666</v>
      </c>
      <c r="L109" s="795">
        <f t="shared" si="11"/>
        <v>0.06949405612337946</v>
      </c>
    </row>
    <row r="110" spans="1:12" ht="13.5">
      <c r="A110" s="801" t="s">
        <v>144</v>
      </c>
      <c r="B110" s="747">
        <v>602047</v>
      </c>
      <c r="C110" s="748">
        <v>164653</v>
      </c>
      <c r="D110" s="812">
        <v>661591</v>
      </c>
      <c r="E110" s="756">
        <v>1428291</v>
      </c>
      <c r="F110" s="762">
        <v>0</v>
      </c>
      <c r="G110" s="614">
        <v>0</v>
      </c>
      <c r="H110" s="773">
        <f t="shared" si="9"/>
        <v>0</v>
      </c>
      <c r="I110" s="774">
        <v>0</v>
      </c>
      <c r="J110" s="614">
        <v>0</v>
      </c>
      <c r="K110" s="614">
        <f t="shared" si="10"/>
        <v>0</v>
      </c>
      <c r="L110" s="795">
        <f t="shared" si="11"/>
        <v>0</v>
      </c>
    </row>
    <row r="111" spans="1:12" ht="13.5">
      <c r="A111" s="801" t="s">
        <v>145</v>
      </c>
      <c r="B111" s="747">
        <v>944907</v>
      </c>
      <c r="C111" s="748">
        <v>123065</v>
      </c>
      <c r="D111" s="812">
        <v>485619</v>
      </c>
      <c r="E111" s="756">
        <f>B111+C111+D111</f>
        <v>1553591</v>
      </c>
      <c r="F111" s="762">
        <v>0</v>
      </c>
      <c r="G111" s="614">
        <v>0</v>
      </c>
      <c r="H111" s="773">
        <f t="shared" si="9"/>
        <v>0</v>
      </c>
      <c r="I111" s="774">
        <v>0</v>
      </c>
      <c r="J111" s="614">
        <v>0</v>
      </c>
      <c r="K111" s="614">
        <f t="shared" si="10"/>
        <v>0</v>
      </c>
      <c r="L111" s="795">
        <f t="shared" si="11"/>
        <v>0</v>
      </c>
    </row>
    <row r="112" spans="1:12" ht="13.5">
      <c r="A112" s="801" t="s">
        <v>146</v>
      </c>
      <c r="B112" s="747">
        <v>729508</v>
      </c>
      <c r="C112" s="748">
        <v>194885</v>
      </c>
      <c r="D112" s="812">
        <v>317292</v>
      </c>
      <c r="E112" s="756">
        <v>1241685</v>
      </c>
      <c r="F112" s="762">
        <v>73793</v>
      </c>
      <c r="G112" s="614">
        <v>78703</v>
      </c>
      <c r="H112" s="773">
        <f t="shared" si="9"/>
        <v>0.059429726540950405</v>
      </c>
      <c r="I112" s="774">
        <f>'36松山市購入'!G5</f>
        <v>73793</v>
      </c>
      <c r="J112" s="614">
        <v>0</v>
      </c>
      <c r="K112" s="614">
        <f t="shared" si="10"/>
        <v>73793</v>
      </c>
      <c r="L112" s="795">
        <f t="shared" si="11"/>
        <v>0.059429726540950405</v>
      </c>
    </row>
    <row r="113" spans="1:12" ht="13.5">
      <c r="A113" s="801" t="s">
        <v>147</v>
      </c>
      <c r="B113" s="747">
        <v>754289</v>
      </c>
      <c r="C113" s="748">
        <v>337112</v>
      </c>
      <c r="D113" s="812">
        <v>274617</v>
      </c>
      <c r="E113" s="756">
        <f>B113+C113+D113</f>
        <v>1366018</v>
      </c>
      <c r="F113" s="762">
        <v>49271</v>
      </c>
      <c r="G113" s="614">
        <v>61777</v>
      </c>
      <c r="H113" s="773">
        <f t="shared" si="9"/>
        <v>0.03606907083215594</v>
      </c>
      <c r="I113" s="774">
        <f>'37高知市購入'!G5</f>
        <v>49270.877</v>
      </c>
      <c r="J113" s="614">
        <v>0</v>
      </c>
      <c r="K113" s="614">
        <f t="shared" si="10"/>
        <v>49270.877</v>
      </c>
      <c r="L113" s="795">
        <f t="shared" si="11"/>
        <v>0.03606898078941859</v>
      </c>
    </row>
    <row r="114" spans="1:12" ht="13.5">
      <c r="A114" s="801" t="s">
        <v>148</v>
      </c>
      <c r="B114" s="747">
        <v>473646</v>
      </c>
      <c r="C114" s="748">
        <v>221067</v>
      </c>
      <c r="D114" s="812">
        <v>107226</v>
      </c>
      <c r="E114" s="756">
        <f>B114+C114+D114</f>
        <v>801939</v>
      </c>
      <c r="F114" s="762">
        <v>50622</v>
      </c>
      <c r="G114" s="614">
        <v>50622</v>
      </c>
      <c r="H114" s="773">
        <f t="shared" si="9"/>
        <v>0.06312450198830584</v>
      </c>
      <c r="I114" s="774">
        <v>0</v>
      </c>
      <c r="J114" s="614">
        <v>3949</v>
      </c>
      <c r="K114" s="614">
        <f t="shared" si="10"/>
        <v>3949</v>
      </c>
      <c r="L114" s="795">
        <f t="shared" si="11"/>
        <v>0.004924314692264624</v>
      </c>
    </row>
    <row r="115" spans="1:12" ht="13.5">
      <c r="A115" s="801" t="s">
        <v>149</v>
      </c>
      <c r="B115" s="747">
        <v>969334</v>
      </c>
      <c r="C115" s="748">
        <v>79196</v>
      </c>
      <c r="D115" s="812">
        <v>581401</v>
      </c>
      <c r="E115" s="756">
        <f t="shared" si="8"/>
        <v>1629931</v>
      </c>
      <c r="F115" s="762">
        <v>0</v>
      </c>
      <c r="G115" s="614">
        <v>0</v>
      </c>
      <c r="H115" s="773">
        <f t="shared" si="9"/>
        <v>0</v>
      </c>
      <c r="I115" s="774">
        <v>0</v>
      </c>
      <c r="J115" s="614">
        <v>0</v>
      </c>
      <c r="K115" s="614">
        <f t="shared" si="10"/>
        <v>0</v>
      </c>
      <c r="L115" s="795">
        <f t="shared" si="11"/>
        <v>0</v>
      </c>
    </row>
    <row r="116" spans="1:12" s="555" customFormat="1" ht="13.5">
      <c r="A116" s="800" t="s">
        <v>151</v>
      </c>
      <c r="B116" s="904">
        <v>965560</v>
      </c>
      <c r="C116" s="905">
        <v>62487</v>
      </c>
      <c r="D116" s="906">
        <v>408983</v>
      </c>
      <c r="E116" s="756">
        <f t="shared" si="8"/>
        <v>1437030</v>
      </c>
      <c r="F116" s="763">
        <v>0</v>
      </c>
      <c r="G116" s="764">
        <v>0</v>
      </c>
      <c r="H116" s="773">
        <f t="shared" si="9"/>
        <v>0</v>
      </c>
      <c r="I116" s="774">
        <v>0</v>
      </c>
      <c r="J116" s="764">
        <v>0</v>
      </c>
      <c r="K116" s="614">
        <f t="shared" si="10"/>
        <v>0</v>
      </c>
      <c r="L116" s="795">
        <f t="shared" si="11"/>
        <v>0</v>
      </c>
    </row>
    <row r="117" spans="1:12" ht="13.5">
      <c r="A117" s="801" t="s">
        <v>152</v>
      </c>
      <c r="B117" s="747">
        <v>654149</v>
      </c>
      <c r="C117" s="748">
        <v>92975</v>
      </c>
      <c r="D117" s="812">
        <v>378901</v>
      </c>
      <c r="E117" s="756">
        <f t="shared" si="8"/>
        <v>1126025</v>
      </c>
      <c r="F117" s="762">
        <v>0</v>
      </c>
      <c r="G117" s="614">
        <v>0</v>
      </c>
      <c r="H117" s="773">
        <f t="shared" si="9"/>
        <v>0</v>
      </c>
      <c r="I117" s="774">
        <v>0</v>
      </c>
      <c r="J117" s="614">
        <v>0</v>
      </c>
      <c r="K117" s="614">
        <f t="shared" si="10"/>
        <v>0</v>
      </c>
      <c r="L117" s="795">
        <f t="shared" si="11"/>
        <v>0</v>
      </c>
    </row>
    <row r="118" spans="1:12" s="953" customFormat="1" ht="13.5">
      <c r="A118" s="943" t="s">
        <v>153</v>
      </c>
      <c r="B118" s="955">
        <v>1002650</v>
      </c>
      <c r="C118" s="944">
        <v>96754.86899999999</v>
      </c>
      <c r="D118" s="945">
        <v>1326329.255</v>
      </c>
      <c r="E118" s="946">
        <f>B118+C118+D118</f>
        <v>2425734.124</v>
      </c>
      <c r="F118" s="947">
        <v>652678.567</v>
      </c>
      <c r="G118" s="948">
        <v>655532.316</v>
      </c>
      <c r="H118" s="949">
        <f t="shared" si="9"/>
        <v>0.2690643465590296</v>
      </c>
      <c r="I118" s="950">
        <f>'42鹿児島市購入'!G22</f>
        <v>79410.50100000008</v>
      </c>
      <c r="J118" s="948">
        <v>3219.085</v>
      </c>
      <c r="K118" s="951">
        <f t="shared" si="10"/>
        <v>82629.58600000008</v>
      </c>
      <c r="L118" s="952">
        <f t="shared" si="11"/>
        <v>0.03406374391260371</v>
      </c>
    </row>
    <row r="119" spans="1:12" ht="14.25" thickBot="1">
      <c r="A119" s="804" t="s">
        <v>165</v>
      </c>
      <c r="B119" s="845">
        <v>781848</v>
      </c>
      <c r="C119" s="846">
        <v>0</v>
      </c>
      <c r="D119" s="847">
        <v>13326</v>
      </c>
      <c r="E119" s="848">
        <f>B119+C119+D119</f>
        <v>795174</v>
      </c>
      <c r="F119" s="849">
        <v>0</v>
      </c>
      <c r="G119" s="829">
        <v>0</v>
      </c>
      <c r="H119" s="796">
        <f t="shared" si="9"/>
        <v>0</v>
      </c>
      <c r="I119" s="797">
        <v>0</v>
      </c>
      <c r="J119" s="829">
        <v>0</v>
      </c>
      <c r="K119" s="829">
        <f t="shared" si="10"/>
        <v>0</v>
      </c>
      <c r="L119" s="798">
        <f t="shared" si="11"/>
        <v>0</v>
      </c>
    </row>
    <row r="120" spans="2:12" ht="13.5">
      <c r="B120" s="850"/>
      <c r="C120" s="979" t="s">
        <v>2293</v>
      </c>
      <c r="D120" s="980"/>
      <c r="E120" s="954">
        <f>SUM(E77:E119)</f>
        <v>65675067.29057142</v>
      </c>
      <c r="F120" s="956">
        <f>SUM(F77:F119)</f>
        <v>4547094.108</v>
      </c>
      <c r="G120" s="957">
        <f>SUM(G77:G119)</f>
        <v>2144509.504</v>
      </c>
      <c r="H120" s="958">
        <f>F120/E120</f>
        <v>0.06923623066698859</v>
      </c>
      <c r="I120" s="957">
        <f>SUM(I77:I119)</f>
        <v>3509310.1653333334</v>
      </c>
      <c r="J120" s="957">
        <f>SUM(J77:J119)</f>
        <v>870649.085</v>
      </c>
      <c r="K120" s="957">
        <f>SUM(K77:K119)</f>
        <v>4379959.250333333</v>
      </c>
      <c r="L120" s="958">
        <f>K120/E120</f>
        <v>0.06669135535034523</v>
      </c>
    </row>
    <row r="121" spans="3:9" ht="40.5" customHeight="1">
      <c r="C121" s="983" t="s">
        <v>2278</v>
      </c>
      <c r="D121" s="984"/>
      <c r="E121" s="986"/>
      <c r="F121" s="823">
        <f>'2旭川市購入'!G10+'8宇都宮市購入'!G10+'9前橋市購入'!G17+'11川越市購入'!G8+'12船橋市購入'!G7+'13柏市購入'!G8+'14横須賀市購入'!G6+'18岐阜市購入'!G7+'19豊橋市購入'!G24+'20岡崎市購入'!G8+'21豊田市購入'!G6+'28尼崎市購入'!G25+'33福山市購入'!G28+'36松山市購入'!G6+'37高知市購入'!G6+'38久留米市購入'!G6+'42鹿児島市購入'!G23</f>
        <v>1968633.9850000003</v>
      </c>
      <c r="G121" s="823">
        <f>'2旭川市購入'!H10+'8宇都宮市購入'!H10+'9前橋市購入'!H17+'11川越市購入'!H8+'12船橋市購入'!H7+'13柏市購入'!H8+'14横須賀市購入'!H6+'18岐阜市購入'!H7+'19豊橋市購入'!H24+'20岡崎市購入'!H8+'21豊田市購入'!H6+'28尼崎市購入'!H25+'33福山市購入'!H28+'36松山市購入'!H6+'37高知市購入'!H6+'38久留米市購入'!H6+'42鹿児島市購入'!H23</f>
        <v>2114338.830666667</v>
      </c>
      <c r="H121" s="855"/>
      <c r="I121" s="855"/>
    </row>
  </sheetData>
  <sheetProtection/>
  <mergeCells count="15">
    <mergeCell ref="B8:D8"/>
    <mergeCell ref="B16:D16"/>
    <mergeCell ref="B18:D18"/>
    <mergeCell ref="B1:L1"/>
    <mergeCell ref="B71:D71"/>
    <mergeCell ref="C50:D50"/>
    <mergeCell ref="C51:D51"/>
    <mergeCell ref="C52:E52"/>
    <mergeCell ref="C74:D74"/>
    <mergeCell ref="C120:D120"/>
    <mergeCell ref="B58:C58"/>
    <mergeCell ref="C75:E75"/>
    <mergeCell ref="C121:E121"/>
    <mergeCell ref="B25:D25"/>
    <mergeCell ref="B105:D105"/>
  </mergeCells>
  <printOptions/>
  <pageMargins left="0.5118110236220472" right="0.2362204724409449" top="0.5905511811023623" bottom="0.5511811023622047" header="0.5118110236220472" footer="0.5118110236220472"/>
  <pageSetup horizontalDpi="600" verticalDpi="600" orientation="landscape"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G7" sqref="G7:H7"/>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125" style="1" bestFit="1" customWidth="1"/>
    <col min="11" max="11" width="9.25390625" style="1" bestFit="1" customWidth="1"/>
  </cols>
  <sheetData>
    <row r="1" spans="1:8" ht="13.5">
      <c r="A1" t="s">
        <v>8</v>
      </c>
      <c r="B1" s="142" t="s">
        <v>2222</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467" t="s">
        <v>1770</v>
      </c>
      <c r="C3" s="169" t="s">
        <v>335</v>
      </c>
      <c r="D3" s="169" t="s">
        <v>509</v>
      </c>
      <c r="E3" s="179" t="s">
        <v>317</v>
      </c>
      <c r="F3" s="145">
        <v>3</v>
      </c>
      <c r="G3" s="146">
        <v>60278</v>
      </c>
      <c r="H3" s="147">
        <v>70651</v>
      </c>
      <c r="I3" s="6">
        <f>G3/H3</f>
        <v>0.8531797143706388</v>
      </c>
      <c r="J3" s="10">
        <v>1800</v>
      </c>
      <c r="K3" s="10">
        <v>3010000</v>
      </c>
    </row>
    <row r="4" spans="1:11" ht="13.5">
      <c r="A4">
        <v>2</v>
      </c>
      <c r="B4" s="467" t="s">
        <v>1771</v>
      </c>
      <c r="C4" s="169" t="s">
        <v>490</v>
      </c>
      <c r="D4" s="169" t="s">
        <v>1772</v>
      </c>
      <c r="E4" s="179" t="s">
        <v>317</v>
      </c>
      <c r="F4" s="145">
        <v>1</v>
      </c>
      <c r="G4" s="148">
        <v>50536</v>
      </c>
      <c r="H4" s="147">
        <v>50536</v>
      </c>
      <c r="I4" s="6">
        <f>G4/H4</f>
        <v>1</v>
      </c>
      <c r="J4" s="10">
        <v>700</v>
      </c>
      <c r="K4" s="10">
        <v>2687000</v>
      </c>
    </row>
    <row r="5" spans="2:9" ht="13.5">
      <c r="B5" s="11" t="s">
        <v>3</v>
      </c>
      <c r="G5" s="4">
        <f>SUM(G3:G4)</f>
        <v>110814</v>
      </c>
      <c r="H5" s="4">
        <f>SUM(H3:H4)</f>
        <v>121187</v>
      </c>
      <c r="I5" s="5">
        <f>G5/H5</f>
        <v>0.9144050104384134</v>
      </c>
    </row>
    <row r="6" spans="2:9" ht="27">
      <c r="B6" s="17"/>
      <c r="F6" s="724" t="s">
        <v>2218</v>
      </c>
      <c r="G6" s="4">
        <f>G3</f>
        <v>60278</v>
      </c>
      <c r="H6" s="4">
        <f>H3</f>
        <v>70651</v>
      </c>
      <c r="I6" s="5">
        <f>G6/H6</f>
        <v>0.8531797143706388</v>
      </c>
    </row>
    <row r="7" spans="2:9" ht="27">
      <c r="B7" s="17"/>
      <c r="F7" s="726" t="s">
        <v>2226</v>
      </c>
      <c r="G7" s="4">
        <f>G5</f>
        <v>110814</v>
      </c>
      <c r="H7" s="4">
        <f>H5</f>
        <v>121187</v>
      </c>
      <c r="I7" s="5">
        <f>G7/H7</f>
        <v>0.9144050104384134</v>
      </c>
    </row>
  </sheetData>
  <sheetProtection/>
  <printOptions/>
  <pageMargins left="0.787" right="0.787" top="0.59" bottom="0.55" header="0.512" footer="0.512"/>
  <pageSetup fitToHeight="1" fitToWidth="1" horizontalDpi="600" verticalDpi="600" orientation="landscape" paperSize="9" scale="94" r:id="rId1"/>
</worksheet>
</file>

<file path=xl/worksheets/sheet21.xml><?xml version="1.0" encoding="utf-8"?>
<worksheet xmlns="http://schemas.openxmlformats.org/spreadsheetml/2006/main" xmlns:r="http://schemas.openxmlformats.org/officeDocument/2006/relationships">
  <sheetPr>
    <pageSetUpPr fitToPage="1"/>
  </sheetPr>
  <dimension ref="A1:M20"/>
  <sheetViews>
    <sheetView zoomScalePageLayoutView="0" workbookViewId="0" topLeftCell="A1">
      <selection activeCell="G12" sqref="G1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14.375" style="1" customWidth="1"/>
    <col min="11" max="11" width="11.75390625" style="1" customWidth="1"/>
    <col min="12" max="12" width="14.625" style="0" customWidth="1"/>
    <col min="13" max="13" width="13.375" style="0" customWidth="1"/>
  </cols>
  <sheetData>
    <row r="1" spans="1:8" ht="13.5">
      <c r="A1" t="s">
        <v>8</v>
      </c>
      <c r="B1" s="142" t="s">
        <v>1884</v>
      </c>
      <c r="H1" t="s">
        <v>26</v>
      </c>
    </row>
    <row r="2" spans="1:11" ht="54">
      <c r="A2" s="143" t="s">
        <v>2252</v>
      </c>
      <c r="B2" t="s">
        <v>331</v>
      </c>
      <c r="C2" t="s">
        <v>0</v>
      </c>
      <c r="D2" t="s">
        <v>1</v>
      </c>
      <c r="E2" t="s">
        <v>2</v>
      </c>
      <c r="F2" s="17" t="s">
        <v>31</v>
      </c>
      <c r="G2" t="s">
        <v>332</v>
      </c>
      <c r="H2" s="1" t="s">
        <v>333</v>
      </c>
      <c r="I2" s="1" t="s">
        <v>30</v>
      </c>
      <c r="J2" s="1" t="s">
        <v>28</v>
      </c>
      <c r="K2" s="1" t="s">
        <v>29</v>
      </c>
    </row>
    <row r="3" spans="1:11" ht="13.5">
      <c r="A3">
        <v>1</v>
      </c>
      <c r="B3" s="2" t="s">
        <v>1885</v>
      </c>
      <c r="C3" s="2" t="s">
        <v>318</v>
      </c>
      <c r="D3" s="2" t="s">
        <v>1886</v>
      </c>
      <c r="E3" s="179" t="s">
        <v>1887</v>
      </c>
      <c r="F3" s="145">
        <v>1</v>
      </c>
      <c r="G3" s="146">
        <v>85354</v>
      </c>
      <c r="H3" s="147">
        <v>85354</v>
      </c>
      <c r="I3" s="6">
        <f>G3/H3</f>
        <v>1</v>
      </c>
      <c r="J3" s="132">
        <v>1800</v>
      </c>
      <c r="K3" s="132">
        <v>6735400</v>
      </c>
    </row>
    <row r="4" spans="1:11" ht="13.5">
      <c r="A4">
        <v>2</v>
      </c>
      <c r="B4" s="2" t="s">
        <v>1888</v>
      </c>
      <c r="C4" s="2" t="s">
        <v>318</v>
      </c>
      <c r="D4" s="2" t="s">
        <v>1712</v>
      </c>
      <c r="E4" s="144" t="s">
        <v>317</v>
      </c>
      <c r="F4" s="145">
        <v>2</v>
      </c>
      <c r="G4" s="148">
        <v>28896</v>
      </c>
      <c r="H4" s="147">
        <v>30808</v>
      </c>
      <c r="I4" s="6">
        <f aca="true" t="shared" si="0" ref="I4:I13">G4/H4</f>
        <v>0.9379381978706829</v>
      </c>
      <c r="J4" s="12">
        <v>850</v>
      </c>
      <c r="K4" s="12">
        <v>1256571</v>
      </c>
    </row>
    <row r="5" spans="1:11" ht="13.5">
      <c r="A5">
        <v>3</v>
      </c>
      <c r="B5" s="2" t="s">
        <v>1889</v>
      </c>
      <c r="C5" s="2" t="s">
        <v>318</v>
      </c>
      <c r="D5" s="2" t="s">
        <v>1712</v>
      </c>
      <c r="E5" s="144" t="s">
        <v>317</v>
      </c>
      <c r="F5" s="145">
        <v>2</v>
      </c>
      <c r="G5" s="146">
        <v>4148</v>
      </c>
      <c r="H5" s="147">
        <v>4164</v>
      </c>
      <c r="I5" s="6">
        <f t="shared" si="0"/>
        <v>0.9961575408261287</v>
      </c>
      <c r="J5" s="12">
        <v>105</v>
      </c>
      <c r="K5" s="12">
        <v>182133</v>
      </c>
    </row>
    <row r="6" spans="1:11" ht="13.5">
      <c r="A6">
        <v>4</v>
      </c>
      <c r="B6" s="2" t="s">
        <v>1890</v>
      </c>
      <c r="C6" s="2" t="s">
        <v>1891</v>
      </c>
      <c r="D6" s="2" t="s">
        <v>800</v>
      </c>
      <c r="E6" s="144" t="s">
        <v>317</v>
      </c>
      <c r="F6" s="145">
        <v>1</v>
      </c>
      <c r="G6" s="242">
        <v>43244</v>
      </c>
      <c r="H6" s="242">
        <v>43244</v>
      </c>
      <c r="I6" s="6">
        <f t="shared" si="0"/>
        <v>1</v>
      </c>
      <c r="J6" s="12">
        <v>630</v>
      </c>
      <c r="K6" s="132">
        <v>2855000</v>
      </c>
    </row>
    <row r="7" spans="1:11" ht="13.5">
      <c r="A7">
        <v>5</v>
      </c>
      <c r="B7" s="2" t="s">
        <v>1892</v>
      </c>
      <c r="C7" s="2" t="s">
        <v>1891</v>
      </c>
      <c r="D7" s="2" t="s">
        <v>800</v>
      </c>
      <c r="E7" s="144" t="s">
        <v>317</v>
      </c>
      <c r="F7" s="145">
        <v>1</v>
      </c>
      <c r="G7" s="149">
        <v>41812</v>
      </c>
      <c r="H7" s="149">
        <v>41812</v>
      </c>
      <c r="I7" s="6">
        <f t="shared" si="0"/>
        <v>1</v>
      </c>
      <c r="J7" s="12">
        <v>680</v>
      </c>
      <c r="K7" s="132">
        <v>2910000</v>
      </c>
    </row>
    <row r="8" spans="1:11" s="14" customFormat="1" ht="13.5">
      <c r="A8" s="14">
        <v>6</v>
      </c>
      <c r="B8" s="2" t="s">
        <v>1893</v>
      </c>
      <c r="C8" s="2" t="s">
        <v>1891</v>
      </c>
      <c r="D8" s="2" t="s">
        <v>800</v>
      </c>
      <c r="E8" s="144" t="s">
        <v>317</v>
      </c>
      <c r="F8" s="145">
        <v>1</v>
      </c>
      <c r="G8" s="242">
        <v>49627</v>
      </c>
      <c r="H8" s="242">
        <v>49627</v>
      </c>
      <c r="I8" s="151">
        <f t="shared" si="0"/>
        <v>1</v>
      </c>
      <c r="J8" s="12">
        <v>820</v>
      </c>
      <c r="K8" s="132">
        <v>2891000</v>
      </c>
    </row>
    <row r="9" spans="1:11" s="14" customFormat="1" ht="92.25" customHeight="1">
      <c r="A9" s="14">
        <v>7</v>
      </c>
      <c r="B9" s="2" t="s">
        <v>1894</v>
      </c>
      <c r="C9" s="2" t="s">
        <v>1891</v>
      </c>
      <c r="D9" s="2" t="s">
        <v>800</v>
      </c>
      <c r="E9" s="144" t="s">
        <v>317</v>
      </c>
      <c r="F9" s="145">
        <v>1</v>
      </c>
      <c r="G9" s="242">
        <v>439410</v>
      </c>
      <c r="H9" s="150">
        <v>439410</v>
      </c>
      <c r="I9" s="151">
        <f t="shared" si="0"/>
        <v>1</v>
      </c>
      <c r="J9" s="12" t="s">
        <v>1895</v>
      </c>
      <c r="K9" s="132">
        <v>2188000</v>
      </c>
    </row>
    <row r="10" spans="1:11" ht="40.5">
      <c r="A10">
        <v>8</v>
      </c>
      <c r="B10" s="12" t="s">
        <v>1896</v>
      </c>
      <c r="C10" s="2" t="s">
        <v>1891</v>
      </c>
      <c r="D10" s="2" t="s">
        <v>1825</v>
      </c>
      <c r="E10" s="144" t="s">
        <v>317</v>
      </c>
      <c r="F10" s="145">
        <v>1</v>
      </c>
      <c r="G10" s="146">
        <v>368439</v>
      </c>
      <c r="H10" s="147">
        <v>368439</v>
      </c>
      <c r="I10" s="6">
        <f t="shared" si="0"/>
        <v>1</v>
      </c>
      <c r="J10" s="132">
        <v>5100</v>
      </c>
      <c r="K10" s="132">
        <v>30892000</v>
      </c>
    </row>
    <row r="11" spans="2:9" ht="13.5">
      <c r="B11" s="11" t="s">
        <v>3</v>
      </c>
      <c r="G11" s="4">
        <f>SUM(G3:G10)</f>
        <v>1060930</v>
      </c>
      <c r="H11" s="4">
        <f>SUM(H3:H10)</f>
        <v>1062858</v>
      </c>
      <c r="I11" s="5">
        <f t="shared" si="0"/>
        <v>0.9981860229682611</v>
      </c>
    </row>
    <row r="12" spans="2:9" ht="27">
      <c r="B12" s="17"/>
      <c r="F12" s="724" t="s">
        <v>2218</v>
      </c>
      <c r="G12" s="4">
        <f>G4+G5</f>
        <v>33044</v>
      </c>
      <c r="H12" s="4">
        <f>H4+H5</f>
        <v>34972</v>
      </c>
      <c r="I12" s="5">
        <f t="shared" si="0"/>
        <v>0.9448701818597736</v>
      </c>
    </row>
    <row r="13" spans="2:9" ht="27">
      <c r="B13" s="17"/>
      <c r="F13" s="726" t="s">
        <v>2226</v>
      </c>
      <c r="G13" s="4">
        <f>G11</f>
        <v>1060930</v>
      </c>
      <c r="H13" s="4">
        <f>H11</f>
        <v>1062858</v>
      </c>
      <c r="I13" s="5">
        <f t="shared" si="0"/>
        <v>0.9981860229682611</v>
      </c>
    </row>
    <row r="15" spans="1:13" ht="54">
      <c r="A15" s="178" t="s">
        <v>2253</v>
      </c>
      <c r="B15" t="s">
        <v>331</v>
      </c>
      <c r="C15" t="s">
        <v>0</v>
      </c>
      <c r="D15" t="s">
        <v>1</v>
      </c>
      <c r="E15" t="s">
        <v>98</v>
      </c>
      <c r="F15" s="17" t="s">
        <v>106</v>
      </c>
      <c r="G15" t="s">
        <v>332</v>
      </c>
      <c r="H15" s="1" t="s">
        <v>493</v>
      </c>
      <c r="I15" s="1" t="s">
        <v>100</v>
      </c>
      <c r="J15" s="1" t="s">
        <v>28</v>
      </c>
      <c r="K15" s="1" t="s">
        <v>29</v>
      </c>
      <c r="L15" s="1" t="s">
        <v>99</v>
      </c>
      <c r="M15" s="1" t="s">
        <v>494</v>
      </c>
    </row>
    <row r="16" spans="1:13" ht="54">
      <c r="A16">
        <v>1</v>
      </c>
      <c r="B16" s="169" t="s">
        <v>1897</v>
      </c>
      <c r="C16" s="2" t="s">
        <v>318</v>
      </c>
      <c r="D16" s="2" t="s">
        <v>800</v>
      </c>
      <c r="E16" s="144" t="s">
        <v>1898</v>
      </c>
      <c r="F16" s="145">
        <v>1</v>
      </c>
      <c r="G16" s="146">
        <v>12549</v>
      </c>
      <c r="H16" s="47">
        <v>12549</v>
      </c>
      <c r="I16" s="6">
        <f>G16/H16</f>
        <v>1</v>
      </c>
      <c r="J16" s="12">
        <v>325</v>
      </c>
      <c r="K16" s="132">
        <v>750439</v>
      </c>
      <c r="L16" s="12" t="s">
        <v>1899</v>
      </c>
      <c r="M16" s="12" t="s">
        <v>1900</v>
      </c>
    </row>
    <row r="17" spans="1:13" ht="27">
      <c r="A17">
        <v>2</v>
      </c>
      <c r="B17" s="2" t="s">
        <v>1901</v>
      </c>
      <c r="C17" s="2" t="s">
        <v>318</v>
      </c>
      <c r="D17" s="2" t="s">
        <v>800</v>
      </c>
      <c r="E17" s="144" t="s">
        <v>1902</v>
      </c>
      <c r="F17" s="145">
        <v>1</v>
      </c>
      <c r="G17" s="148">
        <v>-56</v>
      </c>
      <c r="H17" s="147">
        <v>-56</v>
      </c>
      <c r="I17" s="6">
        <f>G17/H17</f>
        <v>1</v>
      </c>
      <c r="J17" s="12"/>
      <c r="K17" s="132">
        <v>10656</v>
      </c>
      <c r="L17" s="12" t="s">
        <v>1903</v>
      </c>
      <c r="M17" s="2"/>
    </row>
    <row r="18" spans="2:9" ht="13.5">
      <c r="B18" s="11" t="s">
        <v>3</v>
      </c>
      <c r="G18" s="4">
        <f>SUM(G16:G17)</f>
        <v>12493</v>
      </c>
      <c r="H18" s="4">
        <f>SUM(H16:H17)</f>
        <v>12493</v>
      </c>
      <c r="I18" s="5">
        <f>G18/H18</f>
        <v>1</v>
      </c>
    </row>
    <row r="19" ht="27">
      <c r="F19" s="724" t="s">
        <v>2218</v>
      </c>
    </row>
    <row r="20" ht="27">
      <c r="F20" s="726" t="s">
        <v>2226</v>
      </c>
    </row>
  </sheetData>
  <sheetProtection/>
  <printOptions/>
  <pageMargins left="0.787" right="0.787" top="0.59" bottom="0.55" header="0.512" footer="0.512"/>
  <pageSetup fitToHeight="1" fitToWidth="1" horizontalDpi="600" verticalDpi="600" orientation="landscape" paperSize="9" scale="74" r:id="rId1"/>
</worksheet>
</file>

<file path=xl/worksheets/sheet22.xml><?xml version="1.0" encoding="utf-8"?>
<worksheet xmlns="http://schemas.openxmlformats.org/spreadsheetml/2006/main" xmlns:r="http://schemas.openxmlformats.org/officeDocument/2006/relationships">
  <sheetPr>
    <pageSetUpPr fitToPage="1"/>
  </sheetPr>
  <dimension ref="A1:M15"/>
  <sheetViews>
    <sheetView zoomScalePageLayoutView="0" workbookViewId="0" topLeftCell="A1">
      <selection activeCell="G14" sqref="G14"/>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s>
  <sheetData>
    <row r="1" spans="1:8" ht="13.5">
      <c r="A1" t="s">
        <v>8</v>
      </c>
      <c r="B1" s="142" t="s">
        <v>2223</v>
      </c>
      <c r="H1" t="s">
        <v>26</v>
      </c>
    </row>
    <row r="2" spans="1:11" ht="67.5">
      <c r="A2" s="143" t="s">
        <v>2252</v>
      </c>
      <c r="B2" t="s">
        <v>331</v>
      </c>
      <c r="C2" t="s">
        <v>0</v>
      </c>
      <c r="D2" t="s">
        <v>1</v>
      </c>
      <c r="E2" t="s">
        <v>2</v>
      </c>
      <c r="F2" s="17" t="s">
        <v>31</v>
      </c>
      <c r="G2" t="s">
        <v>332</v>
      </c>
      <c r="H2" s="1" t="s">
        <v>333</v>
      </c>
      <c r="I2" s="1" t="s">
        <v>30</v>
      </c>
      <c r="J2" s="1" t="s">
        <v>28</v>
      </c>
      <c r="K2" s="1" t="s">
        <v>29</v>
      </c>
    </row>
    <row r="3" spans="1:11" ht="40.5">
      <c r="A3">
        <v>1</v>
      </c>
      <c r="B3" s="12" t="s">
        <v>565</v>
      </c>
      <c r="C3" s="12" t="s">
        <v>566</v>
      </c>
      <c r="D3" s="2" t="s">
        <v>567</v>
      </c>
      <c r="E3" s="144" t="s">
        <v>317</v>
      </c>
      <c r="F3" s="217" t="s">
        <v>568</v>
      </c>
      <c r="G3" s="146">
        <v>119642</v>
      </c>
      <c r="H3" s="147">
        <v>125235</v>
      </c>
      <c r="I3" s="6">
        <f aca="true" t="shared" si="0" ref="I3:I9">G3/H3</f>
        <v>0.9553399608735577</v>
      </c>
      <c r="J3" s="10">
        <v>2300</v>
      </c>
      <c r="K3" s="10">
        <v>6697000</v>
      </c>
    </row>
    <row r="4" spans="1:11" ht="40.5">
      <c r="A4">
        <v>2</v>
      </c>
      <c r="B4" s="218" t="s">
        <v>569</v>
      </c>
      <c r="C4" s="219" t="s">
        <v>490</v>
      </c>
      <c r="D4" s="219" t="s">
        <v>509</v>
      </c>
      <c r="E4" s="220" t="s">
        <v>317</v>
      </c>
      <c r="F4" s="221">
        <v>1</v>
      </c>
      <c r="G4" s="222">
        <v>55127</v>
      </c>
      <c r="H4" s="223" t="s">
        <v>571</v>
      </c>
      <c r="I4" s="6" t="e">
        <f t="shared" si="0"/>
        <v>#VALUE!</v>
      </c>
      <c r="J4" s="218">
        <v>1300</v>
      </c>
      <c r="K4" s="10">
        <v>2877200</v>
      </c>
    </row>
    <row r="5" spans="1:11" ht="27">
      <c r="A5">
        <v>3</v>
      </c>
      <c r="B5" s="218" t="s">
        <v>572</v>
      </c>
      <c r="C5" s="219" t="s">
        <v>490</v>
      </c>
      <c r="D5" s="219" t="s">
        <v>509</v>
      </c>
      <c r="E5" s="220" t="s">
        <v>317</v>
      </c>
      <c r="F5" s="221">
        <v>2</v>
      </c>
      <c r="G5" s="224">
        <v>32657</v>
      </c>
      <c r="H5" s="225">
        <v>32708</v>
      </c>
      <c r="I5" s="6">
        <f t="shared" si="0"/>
        <v>0.9984407484407485</v>
      </c>
      <c r="J5" s="218">
        <v>500</v>
      </c>
      <c r="K5" s="10">
        <v>1955700</v>
      </c>
    </row>
    <row r="6" spans="1:11" ht="40.5">
      <c r="A6">
        <v>4</v>
      </c>
      <c r="B6" s="218" t="s">
        <v>573</v>
      </c>
      <c r="C6" s="219" t="s">
        <v>490</v>
      </c>
      <c r="D6" s="219" t="s">
        <v>509</v>
      </c>
      <c r="E6" s="220" t="s">
        <v>317</v>
      </c>
      <c r="F6" s="221">
        <v>1</v>
      </c>
      <c r="G6" s="222">
        <v>19427</v>
      </c>
      <c r="H6" s="223" t="s">
        <v>571</v>
      </c>
      <c r="I6" s="6" t="e">
        <f t="shared" si="0"/>
        <v>#VALUE!</v>
      </c>
      <c r="J6" s="218">
        <v>600</v>
      </c>
      <c r="K6" s="10">
        <v>838600</v>
      </c>
    </row>
    <row r="7" spans="2:9" ht="13.5">
      <c r="B7" s="11" t="s">
        <v>3</v>
      </c>
      <c r="G7" s="4">
        <f>SUM(G3:G6)</f>
        <v>226853</v>
      </c>
      <c r="H7" s="4">
        <f>SUM(H3:H6)</f>
        <v>157943</v>
      </c>
      <c r="I7" s="5">
        <f t="shared" si="0"/>
        <v>1.4362966386607827</v>
      </c>
    </row>
    <row r="8" spans="2:9" ht="27">
      <c r="B8" s="17"/>
      <c r="F8" s="724" t="s">
        <v>2218</v>
      </c>
      <c r="G8" s="4">
        <f>G7</f>
        <v>226853</v>
      </c>
      <c r="H8" s="4">
        <f>H7</f>
        <v>157943</v>
      </c>
      <c r="I8" s="5">
        <f t="shared" si="0"/>
        <v>1.4362966386607827</v>
      </c>
    </row>
    <row r="9" spans="2:9" ht="27">
      <c r="B9" s="17"/>
      <c r="F9" s="726" t="s">
        <v>2226</v>
      </c>
      <c r="G9" s="4">
        <f>G3+G5</f>
        <v>152299</v>
      </c>
      <c r="H9" s="4">
        <f>H3+H5</f>
        <v>157943</v>
      </c>
      <c r="I9" s="5">
        <f t="shared" si="0"/>
        <v>0.9642655894848141</v>
      </c>
    </row>
    <row r="11" spans="1:13" ht="67.5">
      <c r="A11" s="178" t="s">
        <v>2253</v>
      </c>
      <c r="B11" t="s">
        <v>331</v>
      </c>
      <c r="C11" t="s">
        <v>0</v>
      </c>
      <c r="D11" t="s">
        <v>1</v>
      </c>
      <c r="E11" t="s">
        <v>98</v>
      </c>
      <c r="F11" s="17" t="s">
        <v>106</v>
      </c>
      <c r="G11" t="s">
        <v>332</v>
      </c>
      <c r="H11" s="1" t="s">
        <v>493</v>
      </c>
      <c r="I11" s="1" t="s">
        <v>100</v>
      </c>
      <c r="J11" s="1" t="s">
        <v>28</v>
      </c>
      <c r="K11" s="1" t="s">
        <v>29</v>
      </c>
      <c r="L11" s="1" t="s">
        <v>99</v>
      </c>
      <c r="M11" s="1" t="s">
        <v>494</v>
      </c>
    </row>
    <row r="12" spans="1:13" ht="135" customHeight="1">
      <c r="A12">
        <v>1</v>
      </c>
      <c r="B12" s="132" t="s">
        <v>574</v>
      </c>
      <c r="C12" s="132" t="s">
        <v>335</v>
      </c>
      <c r="D12" s="132" t="s">
        <v>575</v>
      </c>
      <c r="E12" s="226" t="s">
        <v>576</v>
      </c>
      <c r="F12" s="145">
        <v>1</v>
      </c>
      <c r="G12" s="146">
        <v>245308</v>
      </c>
      <c r="H12" s="147">
        <v>245308</v>
      </c>
      <c r="I12" s="6">
        <f>G12/H12</f>
        <v>1</v>
      </c>
      <c r="J12" s="132">
        <v>3300</v>
      </c>
      <c r="K12" s="200">
        <v>15280000</v>
      </c>
      <c r="L12" s="12" t="s">
        <v>577</v>
      </c>
      <c r="M12" s="12" t="s">
        <v>578</v>
      </c>
    </row>
    <row r="13" spans="2:9" ht="13.5">
      <c r="B13" s="11" t="s">
        <v>3</v>
      </c>
      <c r="G13" s="4">
        <f>SUM(G12:G12)</f>
        <v>245308</v>
      </c>
      <c r="H13" s="4">
        <f>SUM(H12:H12)</f>
        <v>245308</v>
      </c>
      <c r="I13" s="5">
        <f>G13/H13</f>
        <v>1</v>
      </c>
    </row>
    <row r="14" ht="27">
      <c r="F14" s="724" t="s">
        <v>2218</v>
      </c>
    </row>
    <row r="15" ht="27">
      <c r="F15" s="726" t="s">
        <v>2226</v>
      </c>
    </row>
  </sheetData>
  <sheetProtection/>
  <printOptions/>
  <pageMargins left="0.787" right="0.787" top="0.59" bottom="0.55" header="0.512" footer="0.512"/>
  <pageSetup fitToHeight="1" fitToWidth="1" horizontalDpi="600" verticalDpi="600" orientation="landscape" paperSize="9" scale="83" r:id="rId1"/>
</worksheet>
</file>

<file path=xl/worksheets/sheet23.xml><?xml version="1.0" encoding="utf-8"?>
<worksheet xmlns="http://schemas.openxmlformats.org/spreadsheetml/2006/main" xmlns:r="http://schemas.openxmlformats.org/officeDocument/2006/relationships">
  <sheetPr>
    <pageSetUpPr fitToPage="1"/>
  </sheetPr>
  <dimension ref="A1:P49"/>
  <sheetViews>
    <sheetView zoomScalePageLayoutView="0" workbookViewId="0" topLeftCell="A38">
      <selection activeCell="H39" sqref="H39"/>
    </sheetView>
  </sheetViews>
  <sheetFormatPr defaultColWidth="9.00390625" defaultRowHeight="13.5"/>
  <cols>
    <col min="2" max="2" width="20.00390625" style="1"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875" style="1" bestFit="1" customWidth="1"/>
    <col min="11" max="11" width="11.00390625" style="1" bestFit="1" customWidth="1"/>
    <col min="13" max="13" width="10.875" style="0" customWidth="1"/>
  </cols>
  <sheetData>
    <row r="1" spans="1:8" ht="13.5">
      <c r="A1" t="s">
        <v>8</v>
      </c>
      <c r="B1" s="602" t="s">
        <v>2224</v>
      </c>
      <c r="H1" t="s">
        <v>26</v>
      </c>
    </row>
    <row r="2" spans="1:11" ht="54">
      <c r="A2" s="143" t="s">
        <v>2252</v>
      </c>
      <c r="B2" s="1" t="s">
        <v>331</v>
      </c>
      <c r="C2" t="s">
        <v>0</v>
      </c>
      <c r="D2" t="s">
        <v>1</v>
      </c>
      <c r="E2" t="s">
        <v>2</v>
      </c>
      <c r="F2" s="17" t="s">
        <v>31</v>
      </c>
      <c r="G2" t="s">
        <v>332</v>
      </c>
      <c r="H2" s="1" t="s">
        <v>333</v>
      </c>
      <c r="I2" s="1" t="s">
        <v>30</v>
      </c>
      <c r="J2" s="1" t="s">
        <v>28</v>
      </c>
      <c r="K2" s="1" t="s">
        <v>29</v>
      </c>
    </row>
    <row r="3" spans="1:11" ht="27">
      <c r="A3">
        <v>1</v>
      </c>
      <c r="B3" s="12" t="s">
        <v>1690</v>
      </c>
      <c r="C3" s="2" t="s">
        <v>1691</v>
      </c>
      <c r="D3" s="2" t="s">
        <v>1692</v>
      </c>
      <c r="E3" s="144" t="s">
        <v>317</v>
      </c>
      <c r="F3" s="498">
        <v>3</v>
      </c>
      <c r="G3" s="146">
        <v>348128</v>
      </c>
      <c r="H3" s="147">
        <v>348128</v>
      </c>
      <c r="I3" s="6">
        <f aca="true" t="shared" si="0" ref="I3:I22">G3/H3</f>
        <v>1</v>
      </c>
      <c r="J3" s="603">
        <v>2700</v>
      </c>
      <c r="K3" s="603">
        <v>8555135</v>
      </c>
    </row>
    <row r="4" spans="1:11" ht="27">
      <c r="A4">
        <v>2</v>
      </c>
      <c r="B4" s="12" t="s">
        <v>1693</v>
      </c>
      <c r="C4" s="2" t="s">
        <v>1691</v>
      </c>
      <c r="D4" s="2" t="s">
        <v>1692</v>
      </c>
      <c r="E4" s="144" t="s">
        <v>317</v>
      </c>
      <c r="F4" s="498">
        <v>2</v>
      </c>
      <c r="G4" s="148">
        <v>7008</v>
      </c>
      <c r="H4" s="147">
        <v>7008</v>
      </c>
      <c r="I4" s="6">
        <f t="shared" si="0"/>
        <v>1</v>
      </c>
      <c r="J4" s="603">
        <v>76</v>
      </c>
      <c r="K4" s="603">
        <v>124970</v>
      </c>
    </row>
    <row r="5" spans="1:16" ht="27">
      <c r="A5">
        <v>3</v>
      </c>
      <c r="B5" s="12" t="s">
        <v>1694</v>
      </c>
      <c r="C5" s="2" t="s">
        <v>1695</v>
      </c>
      <c r="D5" s="2" t="s">
        <v>1696</v>
      </c>
      <c r="E5" s="144" t="s">
        <v>1697</v>
      </c>
      <c r="F5" s="498">
        <v>2</v>
      </c>
      <c r="G5" s="146">
        <v>2475</v>
      </c>
      <c r="H5" s="147">
        <v>2626</v>
      </c>
      <c r="I5" s="6">
        <f t="shared" si="0"/>
        <v>0.9424980959634425</v>
      </c>
      <c r="J5" s="603">
        <v>99</v>
      </c>
      <c r="K5" s="603">
        <v>103208</v>
      </c>
      <c r="L5" t="s">
        <v>1698</v>
      </c>
      <c r="O5">
        <f>G5/3*2</f>
        <v>1650</v>
      </c>
      <c r="P5">
        <f>H5/3*2</f>
        <v>1750.6666666666667</v>
      </c>
    </row>
    <row r="6" spans="1:11" ht="27">
      <c r="A6">
        <v>4</v>
      </c>
      <c r="B6" s="604" t="s">
        <v>1699</v>
      </c>
      <c r="C6" s="1028" t="s">
        <v>1700</v>
      </c>
      <c r="D6" s="1030" t="s">
        <v>796</v>
      </c>
      <c r="E6" s="1032" t="s">
        <v>526</v>
      </c>
      <c r="F6" s="605">
        <v>2</v>
      </c>
      <c r="G6" s="606">
        <f>ROUND(14020849,-3)/1000</f>
        <v>14021</v>
      </c>
      <c r="H6" s="607">
        <f>ROUND(14038265,-3)/1000</f>
        <v>14038</v>
      </c>
      <c r="I6" s="608">
        <f t="shared" si="0"/>
        <v>0.9987890012822339</v>
      </c>
      <c r="J6" s="609">
        <v>114</v>
      </c>
      <c r="K6" s="610">
        <v>249058</v>
      </c>
    </row>
    <row r="7" spans="1:11" ht="27">
      <c r="A7">
        <v>5</v>
      </c>
      <c r="B7" s="604" t="s">
        <v>1701</v>
      </c>
      <c r="C7" s="1029"/>
      <c r="D7" s="1031"/>
      <c r="E7" s="1033"/>
      <c r="F7" s="605">
        <v>2</v>
      </c>
      <c r="G7" s="606">
        <f>ROUND(16136455,-3)/1000</f>
        <v>16136</v>
      </c>
      <c r="H7" s="606">
        <f>ROUND(16156477,-3)/1000</f>
        <v>16156</v>
      </c>
      <c r="I7" s="608">
        <f t="shared" si="0"/>
        <v>0.9987620698192622</v>
      </c>
      <c r="J7" s="609">
        <v>131</v>
      </c>
      <c r="K7" s="610">
        <v>287054</v>
      </c>
    </row>
    <row r="8" spans="1:11" s="14" customFormat="1" ht="13.5">
      <c r="A8" s="14">
        <v>6</v>
      </c>
      <c r="B8" s="12" t="s">
        <v>1702</v>
      </c>
      <c r="C8" s="2" t="s">
        <v>1703</v>
      </c>
      <c r="D8" s="2" t="s">
        <v>1704</v>
      </c>
      <c r="E8" s="144" t="s">
        <v>613</v>
      </c>
      <c r="F8" s="498">
        <v>3</v>
      </c>
      <c r="G8" s="146">
        <v>15991</v>
      </c>
      <c r="H8" s="147">
        <v>17190</v>
      </c>
      <c r="I8" s="6">
        <f t="shared" si="0"/>
        <v>0.9302501454333915</v>
      </c>
      <c r="J8" s="603">
        <v>156</v>
      </c>
      <c r="K8" s="603">
        <v>226480</v>
      </c>
    </row>
    <row r="9" spans="1:16" s="14" customFormat="1" ht="27">
      <c r="A9" s="14">
        <v>7</v>
      </c>
      <c r="B9" s="152" t="s">
        <v>1705</v>
      </c>
      <c r="C9" s="152" t="s">
        <v>1706</v>
      </c>
      <c r="D9" s="152" t="s">
        <v>1171</v>
      </c>
      <c r="E9" s="294" t="s">
        <v>317</v>
      </c>
      <c r="F9" s="611">
        <v>1</v>
      </c>
      <c r="G9" s="242">
        <v>11716</v>
      </c>
      <c r="H9" s="347">
        <v>11716</v>
      </c>
      <c r="I9" s="164">
        <f t="shared" si="0"/>
        <v>1</v>
      </c>
      <c r="J9" s="234">
        <v>1995645</v>
      </c>
      <c r="K9" s="234">
        <v>665215</v>
      </c>
      <c r="L9" s="612" t="s">
        <v>1707</v>
      </c>
      <c r="O9" s="761">
        <f>G9/3*2</f>
        <v>7810.666666666667</v>
      </c>
      <c r="P9" s="761">
        <f>H9/3*2</f>
        <v>7810.666666666667</v>
      </c>
    </row>
    <row r="10" spans="1:11" ht="27">
      <c r="A10">
        <v>8</v>
      </c>
      <c r="B10" s="12" t="s">
        <v>1708</v>
      </c>
      <c r="C10" s="12" t="s">
        <v>1709</v>
      </c>
      <c r="D10" s="12" t="s">
        <v>1154</v>
      </c>
      <c r="E10" s="12" t="s">
        <v>317</v>
      </c>
      <c r="F10" s="191">
        <v>1</v>
      </c>
      <c r="G10" s="3">
        <v>10385</v>
      </c>
      <c r="H10" s="3">
        <v>10385</v>
      </c>
      <c r="I10" s="613">
        <f t="shared" si="0"/>
        <v>1</v>
      </c>
      <c r="J10" s="603">
        <v>231</v>
      </c>
      <c r="K10" s="614">
        <v>1259409</v>
      </c>
    </row>
    <row r="11" spans="1:11" ht="27">
      <c r="A11">
        <v>9</v>
      </c>
      <c r="B11" s="12" t="s">
        <v>1710</v>
      </c>
      <c r="C11" s="12" t="s">
        <v>1711</v>
      </c>
      <c r="D11" s="2" t="s">
        <v>1712</v>
      </c>
      <c r="E11" s="161" t="s">
        <v>526</v>
      </c>
      <c r="F11" s="498">
        <v>2</v>
      </c>
      <c r="G11" s="149">
        <v>16995.496</v>
      </c>
      <c r="H11" s="150">
        <v>17900.322</v>
      </c>
      <c r="I11" s="164">
        <f t="shared" si="0"/>
        <v>0.949451970752258</v>
      </c>
      <c r="J11" s="234">
        <v>224</v>
      </c>
      <c r="K11" s="614">
        <v>751038</v>
      </c>
    </row>
    <row r="12" spans="1:16" ht="27">
      <c r="A12">
        <v>10</v>
      </c>
      <c r="B12" s="12" t="s">
        <v>1713</v>
      </c>
      <c r="C12" s="2" t="s">
        <v>1714</v>
      </c>
      <c r="D12" s="2" t="s">
        <v>1715</v>
      </c>
      <c r="E12" s="144" t="s">
        <v>526</v>
      </c>
      <c r="F12" s="498">
        <v>2</v>
      </c>
      <c r="G12" s="146">
        <v>6579</v>
      </c>
      <c r="H12" s="147">
        <v>6816</v>
      </c>
      <c r="I12" s="6">
        <f t="shared" si="0"/>
        <v>0.9652288732394366</v>
      </c>
      <c r="J12" s="603">
        <v>231</v>
      </c>
      <c r="K12" s="603">
        <v>822990</v>
      </c>
      <c r="L12" t="s">
        <v>1716</v>
      </c>
      <c r="O12">
        <f>G12/3*2</f>
        <v>4386</v>
      </c>
      <c r="P12">
        <f>H12/3*2</f>
        <v>4544</v>
      </c>
    </row>
    <row r="13" spans="1:11" ht="13.5">
      <c r="A13">
        <v>11</v>
      </c>
      <c r="B13" s="12" t="s">
        <v>1717</v>
      </c>
      <c r="C13" s="2" t="s">
        <v>1718</v>
      </c>
      <c r="D13" s="2" t="s">
        <v>1719</v>
      </c>
      <c r="E13" s="144" t="s">
        <v>526</v>
      </c>
      <c r="F13" s="498">
        <v>3</v>
      </c>
      <c r="G13" s="146">
        <v>5667</v>
      </c>
      <c r="H13" s="147">
        <v>6270</v>
      </c>
      <c r="I13" s="6">
        <f t="shared" si="0"/>
        <v>0.9038277511961722</v>
      </c>
      <c r="J13" s="603">
        <v>200</v>
      </c>
      <c r="K13" s="603">
        <v>215026</v>
      </c>
    </row>
    <row r="14" spans="1:11" ht="40.5">
      <c r="A14">
        <v>12</v>
      </c>
      <c r="B14" s="12" t="s">
        <v>1720</v>
      </c>
      <c r="C14" s="2" t="s">
        <v>1721</v>
      </c>
      <c r="D14" s="2" t="s">
        <v>1171</v>
      </c>
      <c r="E14" s="144" t="s">
        <v>317</v>
      </c>
      <c r="F14" s="498">
        <v>1</v>
      </c>
      <c r="G14" s="146">
        <v>166264</v>
      </c>
      <c r="H14" s="147">
        <v>166264</v>
      </c>
      <c r="I14" s="6">
        <f t="shared" si="0"/>
        <v>1</v>
      </c>
      <c r="J14" s="603">
        <v>2400</v>
      </c>
      <c r="K14" s="603">
        <v>15293000</v>
      </c>
    </row>
    <row r="15" spans="1:11" ht="40.5">
      <c r="A15">
        <v>13</v>
      </c>
      <c r="B15" s="12" t="s">
        <v>1722</v>
      </c>
      <c r="C15" s="2" t="s">
        <v>1721</v>
      </c>
      <c r="D15" s="2" t="s">
        <v>1171</v>
      </c>
      <c r="E15" s="144" t="s">
        <v>317</v>
      </c>
      <c r="F15" s="498">
        <v>1</v>
      </c>
      <c r="G15" s="148">
        <v>16180</v>
      </c>
      <c r="H15" s="147">
        <v>16180</v>
      </c>
      <c r="I15" s="6">
        <f t="shared" si="0"/>
        <v>1</v>
      </c>
      <c r="J15" s="603">
        <v>218</v>
      </c>
      <c r="K15" s="603">
        <v>1213000</v>
      </c>
    </row>
    <row r="16" spans="1:11" ht="40.5">
      <c r="A16" s="14">
        <v>14</v>
      </c>
      <c r="B16" s="12" t="s">
        <v>1723</v>
      </c>
      <c r="C16" s="2" t="s">
        <v>1721</v>
      </c>
      <c r="D16" s="2" t="s">
        <v>1171</v>
      </c>
      <c r="E16" s="144" t="s">
        <v>317</v>
      </c>
      <c r="F16" s="498">
        <v>1</v>
      </c>
      <c r="G16" s="148">
        <v>92681</v>
      </c>
      <c r="H16" s="147">
        <v>92681</v>
      </c>
      <c r="I16" s="6">
        <f t="shared" si="0"/>
        <v>1</v>
      </c>
      <c r="J16" s="603">
        <v>1200</v>
      </c>
      <c r="K16" s="603">
        <v>8367735</v>
      </c>
    </row>
    <row r="17" spans="1:11" ht="27">
      <c r="A17" s="14">
        <v>15</v>
      </c>
      <c r="B17" s="12" t="s">
        <v>1724</v>
      </c>
      <c r="C17" s="2" t="s">
        <v>1721</v>
      </c>
      <c r="D17" s="2" t="s">
        <v>1171</v>
      </c>
      <c r="E17" s="144" t="s">
        <v>317</v>
      </c>
      <c r="F17" s="498">
        <v>1</v>
      </c>
      <c r="G17" s="146">
        <v>67528</v>
      </c>
      <c r="H17" s="147">
        <v>67528</v>
      </c>
      <c r="I17" s="6">
        <f t="shared" si="0"/>
        <v>1</v>
      </c>
      <c r="J17" s="603">
        <v>950</v>
      </c>
      <c r="K17" s="603">
        <v>5800000</v>
      </c>
    </row>
    <row r="18" spans="1:11" ht="40.5">
      <c r="A18">
        <v>16</v>
      </c>
      <c r="B18" s="12" t="s">
        <v>1725</v>
      </c>
      <c r="C18" s="2" t="s">
        <v>1721</v>
      </c>
      <c r="D18" s="2" t="s">
        <v>1171</v>
      </c>
      <c r="E18" s="144" t="s">
        <v>317</v>
      </c>
      <c r="F18" s="498">
        <v>1</v>
      </c>
      <c r="G18" s="148">
        <v>10299</v>
      </c>
      <c r="H18" s="147">
        <v>10299</v>
      </c>
      <c r="I18" s="6">
        <f t="shared" si="0"/>
        <v>1</v>
      </c>
      <c r="J18" s="603">
        <v>129</v>
      </c>
      <c r="K18" s="603">
        <v>771000</v>
      </c>
    </row>
    <row r="19" spans="1:11" ht="40.5">
      <c r="A19" s="14">
        <v>17</v>
      </c>
      <c r="B19" s="12" t="s">
        <v>1726</v>
      </c>
      <c r="C19" s="2" t="s">
        <v>1721</v>
      </c>
      <c r="D19" s="2" t="s">
        <v>1727</v>
      </c>
      <c r="E19" s="144" t="s">
        <v>317</v>
      </c>
      <c r="F19" s="498">
        <v>2</v>
      </c>
      <c r="G19" s="148">
        <v>67312</v>
      </c>
      <c r="H19" s="147">
        <v>70089</v>
      </c>
      <c r="I19" s="6">
        <f t="shared" si="0"/>
        <v>0.9603789467676811</v>
      </c>
      <c r="J19" s="234">
        <v>1650</v>
      </c>
      <c r="K19" s="234">
        <v>5270000</v>
      </c>
    </row>
    <row r="20" spans="1:11" ht="27">
      <c r="A20" s="14">
        <v>18</v>
      </c>
      <c r="B20" s="12" t="s">
        <v>1728</v>
      </c>
      <c r="C20" s="2" t="s">
        <v>1721</v>
      </c>
      <c r="D20" s="2" t="s">
        <v>1171</v>
      </c>
      <c r="E20" s="144" t="s">
        <v>317</v>
      </c>
      <c r="F20" s="498">
        <v>1</v>
      </c>
      <c r="G20" s="148">
        <v>161806</v>
      </c>
      <c r="H20" s="147">
        <v>161806</v>
      </c>
      <c r="I20" s="151">
        <f t="shared" si="0"/>
        <v>1</v>
      </c>
      <c r="J20" s="234">
        <v>3200</v>
      </c>
      <c r="K20" s="234">
        <v>11300000</v>
      </c>
    </row>
    <row r="21" spans="1:11" ht="40.5">
      <c r="A21">
        <v>19</v>
      </c>
      <c r="B21" s="152" t="s">
        <v>1729</v>
      </c>
      <c r="C21" s="145" t="s">
        <v>1721</v>
      </c>
      <c r="D21" s="145" t="s">
        <v>1171</v>
      </c>
      <c r="E21" s="161" t="s">
        <v>317</v>
      </c>
      <c r="F21" s="498">
        <v>1</v>
      </c>
      <c r="G21" s="149">
        <v>9244</v>
      </c>
      <c r="H21" s="150">
        <v>9244</v>
      </c>
      <c r="I21" s="151">
        <f t="shared" si="0"/>
        <v>1</v>
      </c>
      <c r="J21" s="603">
        <v>150</v>
      </c>
      <c r="K21" s="603">
        <v>662000</v>
      </c>
    </row>
    <row r="22" spans="1:11" ht="40.5">
      <c r="A22" s="14">
        <v>20</v>
      </c>
      <c r="B22" s="157" t="s">
        <v>1730</v>
      </c>
      <c r="C22" s="11" t="s">
        <v>1721</v>
      </c>
      <c r="D22" s="100" t="s">
        <v>1727</v>
      </c>
      <c r="E22" s="167" t="s">
        <v>317</v>
      </c>
      <c r="F22" s="232">
        <v>3</v>
      </c>
      <c r="G22" s="162">
        <v>1411</v>
      </c>
      <c r="H22" s="153">
        <v>1663</v>
      </c>
      <c r="I22" s="102">
        <f t="shared" si="0"/>
        <v>0.8484666265784726</v>
      </c>
      <c r="J22" s="615">
        <v>94</v>
      </c>
      <c r="K22" s="603">
        <v>40000</v>
      </c>
    </row>
    <row r="23" spans="1:11" ht="27">
      <c r="A23">
        <v>21</v>
      </c>
      <c r="B23" s="12" t="s">
        <v>1731</v>
      </c>
      <c r="C23" s="2"/>
      <c r="D23" s="2" t="s">
        <v>1732</v>
      </c>
      <c r="E23" s="144" t="s">
        <v>833</v>
      </c>
      <c r="F23" s="498">
        <v>1</v>
      </c>
      <c r="G23" s="146">
        <v>240090</v>
      </c>
      <c r="H23" s="147">
        <v>240090</v>
      </c>
      <c r="I23" s="6">
        <f>G23/H23</f>
        <v>1</v>
      </c>
      <c r="J23" s="603">
        <v>1907</v>
      </c>
      <c r="K23" s="603">
        <v>8471284</v>
      </c>
    </row>
    <row r="24" spans="1:11" ht="27">
      <c r="A24" s="14">
        <v>22</v>
      </c>
      <c r="B24" s="12" t="s">
        <v>1733</v>
      </c>
      <c r="C24" s="2"/>
      <c r="D24" s="2" t="s">
        <v>1732</v>
      </c>
      <c r="E24" s="144" t="s">
        <v>833</v>
      </c>
      <c r="F24" s="498">
        <v>1</v>
      </c>
      <c r="G24" s="148">
        <v>112656</v>
      </c>
      <c r="H24" s="147">
        <v>112656</v>
      </c>
      <c r="I24" s="6">
        <f>G24/H24</f>
        <v>1</v>
      </c>
      <c r="J24" s="603">
        <v>1070</v>
      </c>
      <c r="K24" s="603">
        <v>3515539</v>
      </c>
    </row>
    <row r="25" spans="1:11" ht="27">
      <c r="A25" s="14">
        <v>23</v>
      </c>
      <c r="B25" s="12" t="s">
        <v>1734</v>
      </c>
      <c r="C25" s="2"/>
      <c r="D25" s="2" t="s">
        <v>1732</v>
      </c>
      <c r="E25" s="144" t="s">
        <v>833</v>
      </c>
      <c r="F25" s="498">
        <v>1</v>
      </c>
      <c r="G25" s="146">
        <v>300371</v>
      </c>
      <c r="H25" s="147">
        <v>300371</v>
      </c>
      <c r="I25" s="6">
        <f>G25/H25</f>
        <v>1</v>
      </c>
      <c r="J25" s="603">
        <v>1705</v>
      </c>
      <c r="K25" s="603">
        <v>6810000</v>
      </c>
    </row>
    <row r="26" spans="1:11" ht="27">
      <c r="A26">
        <v>24</v>
      </c>
      <c r="B26" s="12" t="s">
        <v>1735</v>
      </c>
      <c r="C26" s="2"/>
      <c r="D26" s="2" t="s">
        <v>1732</v>
      </c>
      <c r="E26" s="144" t="s">
        <v>833</v>
      </c>
      <c r="F26" s="498">
        <v>1</v>
      </c>
      <c r="G26" s="148">
        <v>247719</v>
      </c>
      <c r="H26" s="147">
        <v>247719</v>
      </c>
      <c r="I26" s="6">
        <f>G26/H26</f>
        <v>1</v>
      </c>
      <c r="J26" s="603">
        <v>1310</v>
      </c>
      <c r="K26" s="603">
        <v>5547336</v>
      </c>
    </row>
    <row r="27" spans="1:11" ht="27">
      <c r="A27" s="14">
        <v>25</v>
      </c>
      <c r="B27" s="28" t="s">
        <v>1736</v>
      </c>
      <c r="C27" s="198" t="s">
        <v>1737</v>
      </c>
      <c r="D27" s="99" t="s">
        <v>1626</v>
      </c>
      <c r="E27" s="188" t="s">
        <v>1697</v>
      </c>
      <c r="F27" s="232">
        <v>3</v>
      </c>
      <c r="G27" s="154">
        <v>23316</v>
      </c>
      <c r="H27" s="155">
        <v>24609</v>
      </c>
      <c r="I27" s="156">
        <f>G27/H27</f>
        <v>0.9474582469828111</v>
      </c>
      <c r="J27" s="616">
        <v>260</v>
      </c>
      <c r="K27" s="616">
        <v>503043</v>
      </c>
    </row>
    <row r="28" spans="1:11" ht="27">
      <c r="A28">
        <v>26</v>
      </c>
      <c r="B28" s="28" t="s">
        <v>1738</v>
      </c>
      <c r="C28" s="198" t="s">
        <v>1737</v>
      </c>
      <c r="D28" s="99" t="s">
        <v>1696</v>
      </c>
      <c r="E28" s="188" t="s">
        <v>1697</v>
      </c>
      <c r="F28" s="232">
        <v>3</v>
      </c>
      <c r="G28" s="154">
        <v>28470</v>
      </c>
      <c r="H28" s="155">
        <v>29242</v>
      </c>
      <c r="I28" s="156">
        <f aca="true" t="shared" si="1" ref="I28:I35">G28/H28</f>
        <v>0.973599616989262</v>
      </c>
      <c r="J28" s="616">
        <v>303</v>
      </c>
      <c r="K28" s="616">
        <v>431149</v>
      </c>
    </row>
    <row r="29" spans="1:11" ht="27">
      <c r="A29" s="14">
        <v>27</v>
      </c>
      <c r="B29" s="28" t="s">
        <v>1739</v>
      </c>
      <c r="C29" s="198" t="s">
        <v>1737</v>
      </c>
      <c r="D29" s="99" t="s">
        <v>1696</v>
      </c>
      <c r="E29" s="188" t="s">
        <v>1697</v>
      </c>
      <c r="F29" s="232">
        <v>2</v>
      </c>
      <c r="G29" s="154">
        <v>23759</v>
      </c>
      <c r="H29" s="155">
        <v>24969</v>
      </c>
      <c r="I29" s="156">
        <f t="shared" si="1"/>
        <v>0.9515399094877648</v>
      </c>
      <c r="J29" s="616">
        <v>302</v>
      </c>
      <c r="K29" s="616">
        <v>910878</v>
      </c>
    </row>
    <row r="30" spans="1:11" ht="27">
      <c r="A30" s="14">
        <v>28</v>
      </c>
      <c r="B30" s="28" t="s">
        <v>1740</v>
      </c>
      <c r="C30" s="198" t="s">
        <v>1737</v>
      </c>
      <c r="D30" s="99" t="s">
        <v>1696</v>
      </c>
      <c r="E30" s="188" t="s">
        <v>1697</v>
      </c>
      <c r="F30" s="232">
        <v>2</v>
      </c>
      <c r="G30" s="154">
        <v>17647</v>
      </c>
      <c r="H30" s="155">
        <v>18011</v>
      </c>
      <c r="I30" s="156">
        <f t="shared" si="1"/>
        <v>0.9797901282549553</v>
      </c>
      <c r="J30" s="616">
        <v>183</v>
      </c>
      <c r="K30" s="616">
        <v>274788</v>
      </c>
    </row>
    <row r="31" spans="1:11" ht="27">
      <c r="A31">
        <v>29</v>
      </c>
      <c r="B31" s="28" t="s">
        <v>1741</v>
      </c>
      <c r="C31" s="198" t="s">
        <v>1737</v>
      </c>
      <c r="D31" s="99" t="s">
        <v>1696</v>
      </c>
      <c r="E31" s="188" t="s">
        <v>1697</v>
      </c>
      <c r="F31" s="232">
        <v>3</v>
      </c>
      <c r="G31" s="154">
        <v>10965</v>
      </c>
      <c r="H31" s="155">
        <v>12932</v>
      </c>
      <c r="I31" s="156">
        <f t="shared" si="1"/>
        <v>0.8478966903804516</v>
      </c>
      <c r="J31" s="616">
        <v>123</v>
      </c>
      <c r="K31" s="616">
        <v>226727</v>
      </c>
    </row>
    <row r="32" spans="1:11" ht="27">
      <c r="A32" s="14">
        <v>30</v>
      </c>
      <c r="B32" s="28" t="s">
        <v>1742</v>
      </c>
      <c r="C32" s="198" t="s">
        <v>1737</v>
      </c>
      <c r="D32" s="99" t="s">
        <v>1696</v>
      </c>
      <c r="E32" s="188" t="s">
        <v>1697</v>
      </c>
      <c r="F32" s="232">
        <v>3</v>
      </c>
      <c r="G32" s="154">
        <v>29066</v>
      </c>
      <c r="H32" s="155">
        <v>30573</v>
      </c>
      <c r="I32" s="156">
        <f t="shared" si="1"/>
        <v>0.9507081411703137</v>
      </c>
      <c r="J32" s="616">
        <v>223</v>
      </c>
      <c r="K32" s="616">
        <v>446237</v>
      </c>
    </row>
    <row r="33" spans="1:11" ht="27">
      <c r="A33">
        <v>31</v>
      </c>
      <c r="B33" s="28" t="s">
        <v>1743</v>
      </c>
      <c r="C33" s="198" t="s">
        <v>1737</v>
      </c>
      <c r="D33" s="99" t="s">
        <v>1696</v>
      </c>
      <c r="E33" s="188" t="s">
        <v>1697</v>
      </c>
      <c r="F33" s="232">
        <v>3</v>
      </c>
      <c r="G33" s="154">
        <v>22907</v>
      </c>
      <c r="H33" s="155">
        <v>23658</v>
      </c>
      <c r="I33" s="156">
        <f t="shared" si="1"/>
        <v>0.9682559810634881</v>
      </c>
      <c r="J33" s="616">
        <v>296</v>
      </c>
      <c r="K33" s="616">
        <v>275075</v>
      </c>
    </row>
    <row r="34" spans="1:11" ht="40.5">
      <c r="A34" s="14">
        <v>32</v>
      </c>
      <c r="B34" s="28" t="s">
        <v>1744</v>
      </c>
      <c r="C34" s="198" t="s">
        <v>1737</v>
      </c>
      <c r="D34" s="99" t="s">
        <v>1696</v>
      </c>
      <c r="E34" s="72" t="s">
        <v>1745</v>
      </c>
      <c r="F34" s="232">
        <v>1</v>
      </c>
      <c r="G34" s="154">
        <v>4048</v>
      </c>
      <c r="H34" s="155" t="s">
        <v>1746</v>
      </c>
      <c r="I34" s="156" t="e">
        <f t="shared" si="1"/>
        <v>#VALUE!</v>
      </c>
      <c r="J34" s="616">
        <v>112</v>
      </c>
      <c r="K34" s="616">
        <v>176000</v>
      </c>
    </row>
    <row r="35" spans="1:11" ht="27">
      <c r="A35" s="14">
        <v>33</v>
      </c>
      <c r="B35" s="28" t="s">
        <v>1747</v>
      </c>
      <c r="C35" s="198" t="s">
        <v>1737</v>
      </c>
      <c r="D35" s="99" t="s">
        <v>1748</v>
      </c>
      <c r="E35" s="188" t="s">
        <v>1697</v>
      </c>
      <c r="F35" s="232">
        <v>3</v>
      </c>
      <c r="G35" s="154">
        <v>20480</v>
      </c>
      <c r="H35" s="155" t="s">
        <v>1746</v>
      </c>
      <c r="I35" s="156" t="e">
        <f t="shared" si="1"/>
        <v>#VALUE!</v>
      </c>
      <c r="J35" s="616">
        <v>267</v>
      </c>
      <c r="K35" s="616">
        <v>286601</v>
      </c>
    </row>
    <row r="36" spans="1:11" ht="27">
      <c r="A36">
        <v>34</v>
      </c>
      <c r="B36" s="28" t="s">
        <v>1749</v>
      </c>
      <c r="C36" s="198" t="s">
        <v>1737</v>
      </c>
      <c r="D36" s="28" t="s">
        <v>1750</v>
      </c>
      <c r="E36" s="188" t="s">
        <v>833</v>
      </c>
      <c r="F36" s="232">
        <v>1</v>
      </c>
      <c r="G36" s="154">
        <v>26783</v>
      </c>
      <c r="H36" s="155">
        <v>26783</v>
      </c>
      <c r="I36" s="156">
        <v>1</v>
      </c>
      <c r="J36" s="616">
        <v>520</v>
      </c>
      <c r="K36" s="616">
        <v>2109170</v>
      </c>
    </row>
    <row r="37" spans="1:11" ht="27">
      <c r="A37" s="14">
        <v>35</v>
      </c>
      <c r="B37" s="12" t="s">
        <v>1751</v>
      </c>
      <c r="C37" s="2" t="s">
        <v>490</v>
      </c>
      <c r="D37" s="2" t="s">
        <v>1752</v>
      </c>
      <c r="E37" s="144" t="s">
        <v>317</v>
      </c>
      <c r="F37" s="498">
        <v>2</v>
      </c>
      <c r="G37" s="146">
        <v>81862</v>
      </c>
      <c r="H37" s="147">
        <v>84403</v>
      </c>
      <c r="I37" s="6">
        <f>G37/H37</f>
        <v>0.9698944350319302</v>
      </c>
      <c r="J37" s="603">
        <v>1650</v>
      </c>
      <c r="K37" s="603">
        <v>6736000</v>
      </c>
    </row>
    <row r="38" spans="1:11" ht="27">
      <c r="A38">
        <v>36</v>
      </c>
      <c r="B38" s="12" t="s">
        <v>1753</v>
      </c>
      <c r="C38" s="2" t="s">
        <v>490</v>
      </c>
      <c r="D38" s="2" t="s">
        <v>1154</v>
      </c>
      <c r="E38" s="144" t="s">
        <v>317</v>
      </c>
      <c r="F38" s="498">
        <v>1</v>
      </c>
      <c r="G38" s="146">
        <v>40562</v>
      </c>
      <c r="H38" s="147">
        <v>40562</v>
      </c>
      <c r="I38" s="6">
        <v>1</v>
      </c>
      <c r="J38" s="603">
        <v>276</v>
      </c>
      <c r="K38" s="603">
        <v>920000</v>
      </c>
    </row>
    <row r="39" spans="2:9" ht="13.5">
      <c r="B39" s="617" t="s">
        <v>3</v>
      </c>
      <c r="F39" s="618"/>
      <c r="G39" s="4">
        <f>SUM(G3:G38)</f>
        <v>2278527.4960000003</v>
      </c>
      <c r="H39" s="4">
        <f>SUM(H3:H38)</f>
        <v>2270565.3219999997</v>
      </c>
      <c r="I39" s="5">
        <f>G39/H39</f>
        <v>1.0035066923302551</v>
      </c>
    </row>
    <row r="40" spans="2:9" ht="27">
      <c r="B40" s="351"/>
      <c r="F40" s="724" t="s">
        <v>2218</v>
      </c>
      <c r="G40" s="4">
        <f>SUM(G3:G38)-G3-G4-G9-G10-G14-G15-G16-G17-G18-G20-G21-G23-G24-G25-G26-G36-G38-O5-O12</f>
        <v>403071.4960000003</v>
      </c>
      <c r="H40" s="4">
        <f>SUM(H3:H38)-H3-H4-H9-H10-H14-H15-H16-H17-H18-H20-H21-H23-H24-H25-H26-H36-H38-P5-P12</f>
        <v>394850.655333333</v>
      </c>
      <c r="I40" s="5">
        <f>G40/H40</f>
        <v>1.0208201266874617</v>
      </c>
    </row>
    <row r="41" spans="2:9" ht="27">
      <c r="B41" s="351"/>
      <c r="F41" s="726" t="s">
        <v>2226</v>
      </c>
      <c r="G41" s="4">
        <f>SUM(G3:G33)+SUM(G36:G38)-O5-O9-O12</f>
        <v>2240152.8293333338</v>
      </c>
      <c r="H41" s="4">
        <f>SUM(H3:H33)+SUM(H36:H38)-P5-P9-P12</f>
        <v>2256459.9886666667</v>
      </c>
      <c r="I41" s="5">
        <f>G41/H41</f>
        <v>0.992773122760768</v>
      </c>
    </row>
    <row r="43" spans="1:13" ht="54">
      <c r="A43" s="178" t="s">
        <v>2253</v>
      </c>
      <c r="B43" s="1" t="s">
        <v>331</v>
      </c>
      <c r="C43" t="s">
        <v>0</v>
      </c>
      <c r="D43" t="s">
        <v>1</v>
      </c>
      <c r="E43" t="s">
        <v>98</v>
      </c>
      <c r="F43" s="17" t="s">
        <v>106</v>
      </c>
      <c r="G43" t="s">
        <v>332</v>
      </c>
      <c r="H43" s="1" t="s">
        <v>493</v>
      </c>
      <c r="I43" s="1" t="s">
        <v>100</v>
      </c>
      <c r="J43" s="1" t="s">
        <v>28</v>
      </c>
      <c r="K43" s="1" t="s">
        <v>29</v>
      </c>
      <c r="L43" s="1" t="s">
        <v>99</v>
      </c>
      <c r="M43" s="1" t="s">
        <v>494</v>
      </c>
    </row>
    <row r="44" spans="1:13" ht="175.5">
      <c r="A44">
        <v>1</v>
      </c>
      <c r="B44" s="12" t="s">
        <v>1754</v>
      </c>
      <c r="C44" s="2" t="s">
        <v>1718</v>
      </c>
      <c r="D44" s="2" t="s">
        <v>796</v>
      </c>
      <c r="E44" s="144" t="s">
        <v>1755</v>
      </c>
      <c r="F44" s="145">
        <v>1</v>
      </c>
      <c r="G44" s="146">
        <v>8172</v>
      </c>
      <c r="H44" s="147">
        <v>8172</v>
      </c>
      <c r="I44" s="6">
        <f aca="true" t="shared" si="2" ref="I44:I49">G44/H44</f>
        <v>1</v>
      </c>
      <c r="J44" s="12">
        <v>179</v>
      </c>
      <c r="K44" s="10">
        <v>379611</v>
      </c>
      <c r="L44" s="619" t="s">
        <v>1756</v>
      </c>
      <c r="M44" s="619" t="s">
        <v>1757</v>
      </c>
    </row>
    <row r="45" spans="1:13" ht="31.5">
      <c r="A45">
        <v>2</v>
      </c>
      <c r="B45" s="12" t="s">
        <v>1758</v>
      </c>
      <c r="C45" s="169" t="s">
        <v>682</v>
      </c>
      <c r="D45" s="289" t="s">
        <v>1759</v>
      </c>
      <c r="E45" s="161" t="s">
        <v>1760</v>
      </c>
      <c r="F45" s="145">
        <v>1</v>
      </c>
      <c r="G45" s="148">
        <v>4048</v>
      </c>
      <c r="H45" s="426" t="s">
        <v>614</v>
      </c>
      <c r="I45" s="6" t="e">
        <f t="shared" si="2"/>
        <v>#VALUE!</v>
      </c>
      <c r="J45" s="152">
        <v>112</v>
      </c>
      <c r="K45" s="158">
        <v>176000</v>
      </c>
      <c r="L45" s="508" t="s">
        <v>1761</v>
      </c>
      <c r="M45" s="508" t="s">
        <v>1762</v>
      </c>
    </row>
    <row r="46" spans="1:13" ht="73.5" customHeight="1">
      <c r="A46">
        <v>3</v>
      </c>
      <c r="B46" s="152" t="s">
        <v>629</v>
      </c>
      <c r="C46" s="169" t="s">
        <v>682</v>
      </c>
      <c r="D46" s="145" t="s">
        <v>522</v>
      </c>
      <c r="E46" s="161" t="s">
        <v>1760</v>
      </c>
      <c r="F46" s="145">
        <v>1</v>
      </c>
      <c r="G46" s="242">
        <v>5717</v>
      </c>
      <c r="H46" s="426" t="s">
        <v>614</v>
      </c>
      <c r="I46" s="6" t="e">
        <f t="shared" si="2"/>
        <v>#VALUE!</v>
      </c>
      <c r="J46" s="12">
        <v>139</v>
      </c>
      <c r="K46" s="10">
        <v>261595</v>
      </c>
      <c r="L46" s="508" t="s">
        <v>1763</v>
      </c>
      <c r="M46" s="508" t="s">
        <v>1764</v>
      </c>
    </row>
    <row r="47" spans="2:9" ht="13.5">
      <c r="B47" s="617" t="s">
        <v>3</v>
      </c>
      <c r="G47" s="4">
        <f>SUM(G44:G46)</f>
        <v>17937</v>
      </c>
      <c r="H47" s="4">
        <f>SUM(H44:H46)</f>
        <v>8172</v>
      </c>
      <c r="I47" s="5">
        <f t="shared" si="2"/>
        <v>2.194933920704846</v>
      </c>
    </row>
    <row r="48" spans="6:9" ht="27">
      <c r="F48" s="724" t="s">
        <v>2218</v>
      </c>
      <c r="G48" s="4">
        <f>SUM(G44:G46)</f>
        <v>17937</v>
      </c>
      <c r="H48" s="4">
        <f>SUM(H44:H46)</f>
        <v>8172</v>
      </c>
      <c r="I48" s="5">
        <f t="shared" si="2"/>
        <v>2.194933920704846</v>
      </c>
    </row>
    <row r="49" spans="6:9" ht="27">
      <c r="F49" s="726" t="s">
        <v>2226</v>
      </c>
      <c r="G49" s="4">
        <f>G44</f>
        <v>8172</v>
      </c>
      <c r="H49" s="4">
        <f>H44</f>
        <v>8172</v>
      </c>
      <c r="I49" s="5">
        <f t="shared" si="2"/>
        <v>1</v>
      </c>
    </row>
  </sheetData>
  <sheetProtection/>
  <mergeCells count="3">
    <mergeCell ref="C6:C7"/>
    <mergeCell ref="D6:D7"/>
    <mergeCell ref="E6:E7"/>
  </mergeCells>
  <printOptions/>
  <pageMargins left="0.787" right="0.787" top="0.59" bottom="0.55" header="0.512" footer="0.512"/>
  <pageSetup fitToHeight="1" fitToWidth="1" horizontalDpi="300" verticalDpi="300" orientation="portrait" paperSize="9" scale="44" r:id="rId1"/>
</worksheet>
</file>

<file path=xl/worksheets/sheet24.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selection activeCell="H22" sqref="H2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0.25390625" style="1" bestFit="1" customWidth="1"/>
  </cols>
  <sheetData>
    <row r="1" spans="1:8" ht="13.5">
      <c r="A1" t="s">
        <v>8</v>
      </c>
      <c r="B1" s="142" t="s">
        <v>818</v>
      </c>
      <c r="H1" t="s">
        <v>26</v>
      </c>
    </row>
    <row r="2" spans="1:11" ht="54">
      <c r="A2" s="143" t="s">
        <v>2252</v>
      </c>
      <c r="B2" t="s">
        <v>331</v>
      </c>
      <c r="C2" t="s">
        <v>0</v>
      </c>
      <c r="D2" t="s">
        <v>1</v>
      </c>
      <c r="E2" t="s">
        <v>2</v>
      </c>
      <c r="F2" s="17" t="s">
        <v>31</v>
      </c>
      <c r="G2" t="s">
        <v>332</v>
      </c>
      <c r="H2" s="1" t="s">
        <v>333</v>
      </c>
      <c r="I2" s="1" t="s">
        <v>30</v>
      </c>
      <c r="J2" s="1" t="s">
        <v>28</v>
      </c>
      <c r="K2" s="1" t="s">
        <v>29</v>
      </c>
    </row>
    <row r="3" spans="1:11" ht="13.5">
      <c r="A3">
        <v>1</v>
      </c>
      <c r="B3" s="2" t="s">
        <v>817</v>
      </c>
      <c r="C3" s="2" t="s">
        <v>318</v>
      </c>
      <c r="D3" s="2" t="s">
        <v>796</v>
      </c>
      <c r="E3" s="144" t="s">
        <v>317</v>
      </c>
      <c r="F3" s="145">
        <v>1</v>
      </c>
      <c r="G3" s="146">
        <v>110880</v>
      </c>
      <c r="H3" s="147"/>
      <c r="I3" s="6" t="e">
        <f aca="true" t="shared" si="0" ref="I3:I19">G3/H3</f>
        <v>#DIV/0!</v>
      </c>
      <c r="J3" s="12">
        <v>2200</v>
      </c>
      <c r="K3" s="10">
        <v>5853000</v>
      </c>
    </row>
    <row r="4" spans="1:11" ht="13.5">
      <c r="A4">
        <v>2</v>
      </c>
      <c r="B4" s="315" t="s">
        <v>816</v>
      </c>
      <c r="C4" s="2" t="s">
        <v>815</v>
      </c>
      <c r="D4" s="2" t="s">
        <v>814</v>
      </c>
      <c r="E4" s="144" t="s">
        <v>317</v>
      </c>
      <c r="F4" s="145">
        <v>3</v>
      </c>
      <c r="G4" s="146">
        <v>23923</v>
      </c>
      <c r="H4" s="147">
        <v>27748</v>
      </c>
      <c r="I4" s="6">
        <f t="shared" si="0"/>
        <v>0.862152227187545</v>
      </c>
      <c r="J4" s="12">
        <v>800</v>
      </c>
      <c r="K4" s="12">
        <v>995000</v>
      </c>
    </row>
    <row r="5" spans="1:11" ht="13.5">
      <c r="A5">
        <v>3</v>
      </c>
      <c r="B5" s="2" t="s">
        <v>813</v>
      </c>
      <c r="C5" s="169" t="s">
        <v>812</v>
      </c>
      <c r="D5" s="2" t="s">
        <v>811</v>
      </c>
      <c r="E5" s="144" t="s">
        <v>317</v>
      </c>
      <c r="F5" s="145">
        <v>2</v>
      </c>
      <c r="G5" s="146">
        <v>39680</v>
      </c>
      <c r="H5" s="147"/>
      <c r="I5" s="6" t="e">
        <f t="shared" si="0"/>
        <v>#DIV/0!</v>
      </c>
      <c r="J5" s="12">
        <v>1150</v>
      </c>
      <c r="K5" s="10">
        <v>1657000</v>
      </c>
    </row>
    <row r="6" spans="1:11" ht="13.5">
      <c r="A6">
        <v>4</v>
      </c>
      <c r="B6" s="2" t="s">
        <v>810</v>
      </c>
      <c r="C6" s="2" t="s">
        <v>809</v>
      </c>
      <c r="D6" s="2" t="s">
        <v>509</v>
      </c>
      <c r="E6" s="144" t="s">
        <v>317</v>
      </c>
      <c r="F6" s="145">
        <v>1</v>
      </c>
      <c r="G6" s="147">
        <v>140312</v>
      </c>
      <c r="H6" s="147"/>
      <c r="I6" s="6" t="e">
        <f t="shared" si="0"/>
        <v>#DIV/0!</v>
      </c>
      <c r="J6" s="10">
        <v>2100</v>
      </c>
      <c r="K6" s="10">
        <v>7871400</v>
      </c>
    </row>
    <row r="7" spans="1:11" ht="13.5">
      <c r="A7">
        <v>5</v>
      </c>
      <c r="B7" s="2" t="s">
        <v>808</v>
      </c>
      <c r="C7" s="2" t="s">
        <v>803</v>
      </c>
      <c r="D7" s="2" t="s">
        <v>575</v>
      </c>
      <c r="E7" s="144" t="s">
        <v>317</v>
      </c>
      <c r="F7" s="145">
        <v>1</v>
      </c>
      <c r="G7" s="146">
        <v>597643</v>
      </c>
      <c r="H7" s="147">
        <v>597643</v>
      </c>
      <c r="I7" s="6">
        <f t="shared" si="0"/>
        <v>1</v>
      </c>
      <c r="J7" s="12">
        <v>6150</v>
      </c>
      <c r="K7" s="10">
        <v>42025000</v>
      </c>
    </row>
    <row r="8" spans="1:11" s="14" customFormat="1" ht="13.5">
      <c r="A8" s="14">
        <v>6</v>
      </c>
      <c r="B8" s="2" t="s">
        <v>807</v>
      </c>
      <c r="C8" s="2" t="s">
        <v>803</v>
      </c>
      <c r="D8" s="2" t="s">
        <v>575</v>
      </c>
      <c r="E8" s="144" t="s">
        <v>317</v>
      </c>
      <c r="F8" s="145">
        <v>1</v>
      </c>
      <c r="G8" s="148">
        <v>253855</v>
      </c>
      <c r="H8" s="148">
        <v>253855</v>
      </c>
      <c r="I8" s="6">
        <f t="shared" si="0"/>
        <v>1</v>
      </c>
      <c r="J8" s="12">
        <v>2900</v>
      </c>
      <c r="K8" s="10">
        <v>17276000</v>
      </c>
    </row>
    <row r="9" spans="1:11" s="14" customFormat="1" ht="148.5">
      <c r="A9" s="14">
        <v>7</v>
      </c>
      <c r="B9" s="2" t="s">
        <v>806</v>
      </c>
      <c r="C9" s="2" t="s">
        <v>803</v>
      </c>
      <c r="D9" s="2" t="s">
        <v>575</v>
      </c>
      <c r="E9" s="144" t="s">
        <v>317</v>
      </c>
      <c r="F9" s="145">
        <v>1</v>
      </c>
      <c r="G9" s="146">
        <v>37506</v>
      </c>
      <c r="H9" s="147">
        <v>37506</v>
      </c>
      <c r="I9" s="6">
        <f t="shared" si="0"/>
        <v>1</v>
      </c>
      <c r="J9" s="10" t="s">
        <v>805</v>
      </c>
      <c r="K9" s="314">
        <v>2284000</v>
      </c>
    </row>
    <row r="10" spans="1:11" ht="13.5">
      <c r="A10">
        <v>8</v>
      </c>
      <c r="B10" s="2" t="s">
        <v>804</v>
      </c>
      <c r="C10" s="2" t="s">
        <v>803</v>
      </c>
      <c r="D10" s="2" t="s">
        <v>575</v>
      </c>
      <c r="E10" s="144" t="s">
        <v>317</v>
      </c>
      <c r="F10" s="145">
        <v>1</v>
      </c>
      <c r="G10" s="148">
        <v>45967</v>
      </c>
      <c r="H10" s="147">
        <v>45967</v>
      </c>
      <c r="I10" s="6">
        <f t="shared" si="0"/>
        <v>1</v>
      </c>
      <c r="J10" s="12">
        <v>500</v>
      </c>
      <c r="K10" s="10">
        <v>3023000</v>
      </c>
    </row>
    <row r="11" spans="1:11" ht="13.5">
      <c r="A11">
        <v>9</v>
      </c>
      <c r="B11" s="169" t="s">
        <v>802</v>
      </c>
      <c r="C11" s="2" t="s">
        <v>797</v>
      </c>
      <c r="D11" s="2" t="s">
        <v>800</v>
      </c>
      <c r="E11" s="144" t="s">
        <v>317</v>
      </c>
      <c r="F11" s="145">
        <v>1</v>
      </c>
      <c r="G11" s="146">
        <v>61308</v>
      </c>
      <c r="H11" s="147">
        <v>61308</v>
      </c>
      <c r="I11" s="6">
        <f t="shared" si="0"/>
        <v>1</v>
      </c>
      <c r="J11" s="12">
        <v>800</v>
      </c>
      <c r="K11" s="10">
        <v>3696000</v>
      </c>
    </row>
    <row r="12" spans="1:11" ht="13.5">
      <c r="A12">
        <v>10</v>
      </c>
      <c r="B12" s="169" t="s">
        <v>801</v>
      </c>
      <c r="C12" s="2" t="s">
        <v>797</v>
      </c>
      <c r="D12" s="2" t="s">
        <v>800</v>
      </c>
      <c r="E12" s="144" t="s">
        <v>317</v>
      </c>
      <c r="F12" s="145">
        <v>1</v>
      </c>
      <c r="G12" s="148">
        <v>58342</v>
      </c>
      <c r="H12" s="147">
        <v>58342</v>
      </c>
      <c r="I12" s="6">
        <f t="shared" si="0"/>
        <v>1</v>
      </c>
      <c r="J12" s="12">
        <v>900</v>
      </c>
      <c r="K12" s="10">
        <v>3332000</v>
      </c>
    </row>
    <row r="13" spans="1:11" ht="13.5">
      <c r="A13">
        <v>11</v>
      </c>
      <c r="B13" s="169" t="s">
        <v>799</v>
      </c>
      <c r="C13" s="2" t="s">
        <v>797</v>
      </c>
      <c r="D13" s="2" t="s">
        <v>796</v>
      </c>
      <c r="E13" s="144" t="s">
        <v>317</v>
      </c>
      <c r="F13" s="145">
        <v>2</v>
      </c>
      <c r="G13" s="146">
        <v>37171</v>
      </c>
      <c r="H13" s="147">
        <v>75550</v>
      </c>
      <c r="I13" s="6">
        <f t="shared" si="0"/>
        <v>0.492005294506949</v>
      </c>
      <c r="J13" s="12">
        <v>700</v>
      </c>
      <c r="K13" s="10">
        <v>1914000</v>
      </c>
    </row>
    <row r="14" spans="1:11" ht="13.5">
      <c r="A14">
        <v>12</v>
      </c>
      <c r="B14" s="169" t="s">
        <v>798</v>
      </c>
      <c r="C14" s="2" t="s">
        <v>797</v>
      </c>
      <c r="D14" s="2" t="s">
        <v>796</v>
      </c>
      <c r="E14" s="144" t="s">
        <v>317</v>
      </c>
      <c r="F14" s="145">
        <v>2</v>
      </c>
      <c r="G14" s="148">
        <v>99786</v>
      </c>
      <c r="H14" s="147">
        <v>202284</v>
      </c>
      <c r="I14" s="6">
        <f t="shared" si="0"/>
        <v>0.4932965533606217</v>
      </c>
      <c r="J14" s="12">
        <v>1600</v>
      </c>
      <c r="K14" s="10">
        <v>5773000</v>
      </c>
    </row>
    <row r="15" spans="1:11" ht="13.5">
      <c r="A15">
        <v>13</v>
      </c>
      <c r="B15" s="245" t="s">
        <v>795</v>
      </c>
      <c r="C15" s="2" t="s">
        <v>490</v>
      </c>
      <c r="D15" s="2" t="s">
        <v>794</v>
      </c>
      <c r="E15" s="144" t="s">
        <v>317</v>
      </c>
      <c r="F15" s="145">
        <v>1</v>
      </c>
      <c r="G15" s="146">
        <v>15889</v>
      </c>
      <c r="H15" s="147">
        <v>15889</v>
      </c>
      <c r="I15" s="6">
        <f t="shared" si="0"/>
        <v>1</v>
      </c>
      <c r="J15" s="12">
        <v>240</v>
      </c>
      <c r="K15" s="10">
        <v>871536</v>
      </c>
    </row>
    <row r="16" spans="1:11" ht="13.5">
      <c r="A16" s="14">
        <v>14</v>
      </c>
      <c r="B16" s="245" t="s">
        <v>793</v>
      </c>
      <c r="C16" s="2" t="s">
        <v>490</v>
      </c>
      <c r="D16" s="2" t="s">
        <v>509</v>
      </c>
      <c r="E16" s="144" t="s">
        <v>317</v>
      </c>
      <c r="F16" s="145">
        <v>1</v>
      </c>
      <c r="G16" s="148">
        <v>9304</v>
      </c>
      <c r="H16" s="147"/>
      <c r="I16" s="6" t="e">
        <f t="shared" si="0"/>
        <v>#DIV/0!</v>
      </c>
      <c r="J16" s="12">
        <v>228</v>
      </c>
      <c r="K16" s="10">
        <v>427754</v>
      </c>
    </row>
    <row r="17" spans="2:11" ht="13.5">
      <c r="B17" s="11" t="s">
        <v>3</v>
      </c>
      <c r="G17" s="4">
        <f>SUM(G3:G16)</f>
        <v>1531566</v>
      </c>
      <c r="H17" s="4">
        <f>SUM(H3:H16)</f>
        <v>1376092</v>
      </c>
      <c r="I17" s="5">
        <f t="shared" si="0"/>
        <v>1.1129822715341706</v>
      </c>
      <c r="J17" s="8">
        <f>SUM(J3:J16)</f>
        <v>20268</v>
      </c>
      <c r="K17" s="8">
        <f>SUM(K3:K16)</f>
        <v>96998690</v>
      </c>
    </row>
    <row r="18" spans="2:9" ht="27">
      <c r="B18" s="17"/>
      <c r="F18" s="724" t="s">
        <v>2218</v>
      </c>
      <c r="G18" s="4">
        <f>G3+G4+G5+G6+G13+G14+G16</f>
        <v>461056</v>
      </c>
      <c r="H18" s="4">
        <f>H3+H4+H5+H6+H13+H14+H16</f>
        <v>305582</v>
      </c>
      <c r="I18" s="5">
        <f t="shared" si="0"/>
        <v>1.5087799674064573</v>
      </c>
    </row>
    <row r="19" spans="2:9" ht="27">
      <c r="B19" s="17"/>
      <c r="F19" s="726" t="s">
        <v>2226</v>
      </c>
      <c r="G19" s="4">
        <f>G4+G7+G8+G9+G10+G11+G12+G13+G14+G15</f>
        <v>1231390</v>
      </c>
      <c r="H19" s="4">
        <f>H4+H7+H8+H9+H10+H11+H12+H13+H14+H15</f>
        <v>1376092</v>
      </c>
      <c r="I19" s="5">
        <f t="shared" si="0"/>
        <v>0.8948456934565422</v>
      </c>
    </row>
  </sheetData>
  <sheetProtection/>
  <printOptions/>
  <pageMargins left="0.787" right="0.787" top="0.59" bottom="0.55" header="0.512" footer="0.512"/>
  <pageSetup fitToHeight="1" fitToWidth="1" horizontalDpi="600" verticalDpi="600" orientation="landscape" paperSize="9" scale="94" r:id="rId1"/>
</worksheet>
</file>

<file path=xl/worksheets/sheet25.xml><?xml version="1.0" encoding="utf-8"?>
<worksheet xmlns="http://schemas.openxmlformats.org/spreadsheetml/2006/main" xmlns:r="http://schemas.openxmlformats.org/officeDocument/2006/relationships">
  <sheetPr>
    <pageSetUpPr fitToPage="1"/>
  </sheetPr>
  <dimension ref="A1:L14"/>
  <sheetViews>
    <sheetView zoomScalePageLayoutView="0" workbookViewId="0" topLeftCell="A1">
      <selection activeCell="F13" sqref="F13:F14"/>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s>
  <sheetData>
    <row r="1" spans="1:8" ht="13.5">
      <c r="A1" t="s">
        <v>8</v>
      </c>
      <c r="B1" s="142" t="s">
        <v>1136</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473" t="s">
        <v>1137</v>
      </c>
      <c r="C3" s="145" t="s">
        <v>335</v>
      </c>
      <c r="D3" s="145" t="s">
        <v>1138</v>
      </c>
      <c r="E3" s="145" t="s">
        <v>317</v>
      </c>
      <c r="F3" s="145">
        <v>1</v>
      </c>
      <c r="G3" s="472">
        <v>58969</v>
      </c>
      <c r="H3" s="297">
        <v>58969</v>
      </c>
      <c r="I3" s="6">
        <f>G3/H3</f>
        <v>1</v>
      </c>
      <c r="J3" s="12">
        <v>1346</v>
      </c>
      <c r="K3" s="10">
        <v>3746952</v>
      </c>
    </row>
    <row r="4" spans="1:11" ht="13.5">
      <c r="A4">
        <v>2</v>
      </c>
      <c r="B4" s="473" t="s">
        <v>1139</v>
      </c>
      <c r="C4" s="145" t="s">
        <v>335</v>
      </c>
      <c r="D4" s="145" t="s">
        <v>1138</v>
      </c>
      <c r="E4" s="145" t="s">
        <v>317</v>
      </c>
      <c r="F4" s="145">
        <v>1</v>
      </c>
      <c r="G4" s="474">
        <v>16669</v>
      </c>
      <c r="H4" s="474">
        <v>16669</v>
      </c>
      <c r="I4" s="6">
        <f aca="true" t="shared" si="0" ref="I4:I14">G4/H4</f>
        <v>1</v>
      </c>
      <c r="J4" s="12">
        <v>368</v>
      </c>
      <c r="K4" s="10">
        <v>953260</v>
      </c>
    </row>
    <row r="5" spans="1:11" ht="13.5">
      <c r="A5">
        <v>3</v>
      </c>
      <c r="B5" s="473" t="s">
        <v>1140</v>
      </c>
      <c r="C5" s="145" t="s">
        <v>335</v>
      </c>
      <c r="D5" s="145" t="s">
        <v>1138</v>
      </c>
      <c r="E5" s="145" t="s">
        <v>317</v>
      </c>
      <c r="F5" s="145">
        <v>1</v>
      </c>
      <c r="G5" s="475">
        <v>8386</v>
      </c>
      <c r="H5" s="474">
        <v>8386</v>
      </c>
      <c r="I5" s="6">
        <f t="shared" si="0"/>
        <v>1</v>
      </c>
      <c r="J5" s="12">
        <v>188</v>
      </c>
      <c r="K5" s="10">
        <v>424000</v>
      </c>
    </row>
    <row r="6" spans="1:11" ht="13.5">
      <c r="A6">
        <v>4</v>
      </c>
      <c r="B6" s="473" t="s">
        <v>1141</v>
      </c>
      <c r="C6" s="145" t="s">
        <v>335</v>
      </c>
      <c r="D6" s="145" t="s">
        <v>1138</v>
      </c>
      <c r="E6" s="145" t="s">
        <v>317</v>
      </c>
      <c r="F6" s="145">
        <v>1</v>
      </c>
      <c r="G6" s="475">
        <v>8722</v>
      </c>
      <c r="H6" s="474">
        <v>8722</v>
      </c>
      <c r="I6" s="6">
        <f t="shared" si="0"/>
        <v>1</v>
      </c>
      <c r="J6" s="12">
        <v>220</v>
      </c>
      <c r="K6" s="10">
        <v>438000</v>
      </c>
    </row>
    <row r="7" spans="1:11" ht="13.5">
      <c r="A7">
        <v>5</v>
      </c>
      <c r="B7" s="473" t="s">
        <v>992</v>
      </c>
      <c r="C7" s="145" t="s">
        <v>490</v>
      </c>
      <c r="D7" s="145" t="s">
        <v>1138</v>
      </c>
      <c r="E7" s="145" t="s">
        <v>317</v>
      </c>
      <c r="F7" s="145">
        <v>1</v>
      </c>
      <c r="G7" s="474">
        <v>32267</v>
      </c>
      <c r="H7" s="474">
        <v>32267</v>
      </c>
      <c r="I7" s="6">
        <f t="shared" si="0"/>
        <v>1</v>
      </c>
      <c r="J7" s="12">
        <v>600</v>
      </c>
      <c r="K7" s="10">
        <v>2068000</v>
      </c>
    </row>
    <row r="8" spans="1:12" s="14" customFormat="1" ht="13.5">
      <c r="A8" s="14">
        <v>6</v>
      </c>
      <c r="B8" s="476" t="s">
        <v>1142</v>
      </c>
      <c r="C8" s="317" t="s">
        <v>552</v>
      </c>
      <c r="D8" s="317" t="s">
        <v>847</v>
      </c>
      <c r="E8" s="317" t="s">
        <v>317</v>
      </c>
      <c r="F8" s="317">
        <v>1</v>
      </c>
      <c r="G8" s="475">
        <v>70230</v>
      </c>
      <c r="H8" s="474">
        <v>70230</v>
      </c>
      <c r="I8" s="151">
        <f t="shared" si="0"/>
        <v>1</v>
      </c>
      <c r="J8" s="477">
        <v>1213</v>
      </c>
      <c r="K8" s="478">
        <v>4775832</v>
      </c>
      <c r="L8"/>
    </row>
    <row r="9" spans="1:12" s="14" customFormat="1" ht="13.5">
      <c r="A9" s="14">
        <v>7</v>
      </c>
      <c r="B9" s="476" t="s">
        <v>1143</v>
      </c>
      <c r="C9" s="317" t="s">
        <v>552</v>
      </c>
      <c r="D9" s="317" t="s">
        <v>847</v>
      </c>
      <c r="E9" s="317" t="s">
        <v>317</v>
      </c>
      <c r="F9" s="317">
        <v>1</v>
      </c>
      <c r="G9" s="474">
        <v>59269</v>
      </c>
      <c r="H9" s="474">
        <v>59269</v>
      </c>
      <c r="I9" s="151">
        <f t="shared" si="0"/>
        <v>1</v>
      </c>
      <c r="J9" s="477">
        <v>1020</v>
      </c>
      <c r="K9" s="479">
        <v>4061396</v>
      </c>
      <c r="L9"/>
    </row>
    <row r="10" spans="1:11" ht="13.5">
      <c r="A10">
        <v>8</v>
      </c>
      <c r="B10" s="317" t="s">
        <v>1144</v>
      </c>
      <c r="C10" s="317" t="s">
        <v>1145</v>
      </c>
      <c r="D10" s="317" t="s">
        <v>847</v>
      </c>
      <c r="E10" s="317" t="s">
        <v>317</v>
      </c>
      <c r="F10" s="317">
        <v>1</v>
      </c>
      <c r="G10" s="475">
        <v>14036</v>
      </c>
      <c r="H10" s="474">
        <v>14036</v>
      </c>
      <c r="I10" s="6">
        <f t="shared" si="0"/>
        <v>1</v>
      </c>
      <c r="J10" s="480">
        <v>235</v>
      </c>
      <c r="K10" s="479">
        <v>938922</v>
      </c>
    </row>
    <row r="11" spans="1:11" ht="13.5">
      <c r="A11">
        <v>9</v>
      </c>
      <c r="B11" s="317" t="s">
        <v>1146</v>
      </c>
      <c r="C11" s="317" t="s">
        <v>1145</v>
      </c>
      <c r="D11" s="317" t="s">
        <v>847</v>
      </c>
      <c r="E11" s="317" t="s">
        <v>317</v>
      </c>
      <c r="F11" s="317">
        <v>1</v>
      </c>
      <c r="G11" s="474">
        <v>9415</v>
      </c>
      <c r="H11" s="474">
        <v>9415</v>
      </c>
      <c r="I11" s="151">
        <f t="shared" si="0"/>
        <v>1</v>
      </c>
      <c r="J11" s="480">
        <v>172</v>
      </c>
      <c r="K11" s="479">
        <v>611166</v>
      </c>
    </row>
    <row r="12" spans="2:9" ht="13.5">
      <c r="B12" s="11" t="s">
        <v>3</v>
      </c>
      <c r="G12" s="4">
        <f>SUM(G3:G11)</f>
        <v>277963</v>
      </c>
      <c r="H12" s="4">
        <f>SUM(H3:H11)</f>
        <v>277963</v>
      </c>
      <c r="I12" s="5">
        <f t="shared" si="0"/>
        <v>1</v>
      </c>
    </row>
    <row r="13" spans="2:9" ht="27">
      <c r="B13" s="17"/>
      <c r="F13" s="724" t="s">
        <v>2218</v>
      </c>
      <c r="G13" s="4">
        <v>0</v>
      </c>
      <c r="H13" s="4">
        <v>0</v>
      </c>
      <c r="I13" s="5" t="e">
        <f t="shared" si="0"/>
        <v>#DIV/0!</v>
      </c>
    </row>
    <row r="14" spans="2:9" ht="27">
      <c r="B14" s="17"/>
      <c r="F14" s="726" t="s">
        <v>2226</v>
      </c>
      <c r="G14" s="4">
        <f>G12</f>
        <v>277963</v>
      </c>
      <c r="H14" s="4">
        <f>H12</f>
        <v>277963</v>
      </c>
      <c r="I14" s="5">
        <f t="shared" si="0"/>
        <v>1</v>
      </c>
    </row>
  </sheetData>
  <sheetProtection/>
  <printOptions/>
  <pageMargins left="0.787" right="0.787" top="0.59" bottom="0.55" header="0.512" footer="0.512"/>
  <pageSetup fitToHeight="1" fitToWidth="1" horizontalDpi="600" verticalDpi="600" orientation="landscape" paperSize="9" scale="94" r:id="rId1"/>
</worksheet>
</file>

<file path=xl/worksheets/sheet26.xml><?xml version="1.0" encoding="utf-8"?>
<worksheet xmlns="http://schemas.openxmlformats.org/spreadsheetml/2006/main" xmlns:r="http://schemas.openxmlformats.org/officeDocument/2006/relationships">
  <sheetPr>
    <pageSetUpPr fitToPage="1"/>
  </sheetPr>
  <dimension ref="A1:K12"/>
  <sheetViews>
    <sheetView zoomScalePageLayoutView="0" workbookViewId="0" topLeftCell="A1">
      <selection activeCell="G14" sqref="G14"/>
    </sheetView>
  </sheetViews>
  <sheetFormatPr defaultColWidth="9.00390625" defaultRowHeight="13.5"/>
  <cols>
    <col min="2" max="2" width="35.375" style="0" bestFit="1" customWidth="1"/>
    <col min="3" max="3" width="13.00390625" style="0" bestFit="1" customWidth="1"/>
    <col min="4" max="4" width="17.2539062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2264</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2255</v>
      </c>
      <c r="C3" s="2" t="s">
        <v>2256</v>
      </c>
      <c r="D3" s="2" t="s">
        <v>2257</v>
      </c>
      <c r="E3" s="144" t="s">
        <v>833</v>
      </c>
      <c r="F3" s="145">
        <v>1</v>
      </c>
      <c r="G3" s="146">
        <v>109301</v>
      </c>
      <c r="H3" s="147">
        <v>109301</v>
      </c>
      <c r="I3" s="6">
        <v>1</v>
      </c>
      <c r="J3" s="12">
        <v>940</v>
      </c>
      <c r="K3" s="12">
        <v>2036000</v>
      </c>
    </row>
    <row r="4" spans="1:11" ht="13.5">
      <c r="A4">
        <v>2</v>
      </c>
      <c r="B4" s="2" t="s">
        <v>2258</v>
      </c>
      <c r="C4" s="2" t="s">
        <v>2256</v>
      </c>
      <c r="D4" s="2" t="s">
        <v>2257</v>
      </c>
      <c r="E4" s="144" t="s">
        <v>833</v>
      </c>
      <c r="F4" s="145">
        <v>2</v>
      </c>
      <c r="G4" s="148">
        <v>11101</v>
      </c>
      <c r="H4" s="147">
        <v>11101</v>
      </c>
      <c r="I4" s="6">
        <v>1</v>
      </c>
      <c r="J4" s="12">
        <v>100</v>
      </c>
      <c r="K4" s="12">
        <v>200000</v>
      </c>
    </row>
    <row r="5" spans="1:11" ht="13.5">
      <c r="A5">
        <v>3</v>
      </c>
      <c r="B5" s="2" t="s">
        <v>2259</v>
      </c>
      <c r="C5" s="2" t="s">
        <v>2256</v>
      </c>
      <c r="D5" s="2" t="s">
        <v>2257</v>
      </c>
      <c r="E5" s="144" t="s">
        <v>833</v>
      </c>
      <c r="F5" s="145">
        <v>2</v>
      </c>
      <c r="G5" s="146">
        <v>5897</v>
      </c>
      <c r="H5" s="147">
        <v>5897</v>
      </c>
      <c r="I5" s="6">
        <v>1</v>
      </c>
      <c r="J5" s="12">
        <v>50</v>
      </c>
      <c r="K5" s="12">
        <v>111000</v>
      </c>
    </row>
    <row r="6" spans="1:11" ht="13.5">
      <c r="A6">
        <v>4</v>
      </c>
      <c r="B6" s="2" t="s">
        <v>2260</v>
      </c>
      <c r="C6" s="2" t="s">
        <v>2256</v>
      </c>
      <c r="D6" s="2" t="s">
        <v>2257</v>
      </c>
      <c r="E6" s="144" t="s">
        <v>833</v>
      </c>
      <c r="F6" s="145">
        <v>2</v>
      </c>
      <c r="G6" s="148">
        <v>13162</v>
      </c>
      <c r="H6" s="147">
        <v>13162</v>
      </c>
      <c r="I6" s="6">
        <v>1</v>
      </c>
      <c r="J6" s="12">
        <v>110</v>
      </c>
      <c r="K6" s="12">
        <v>249000</v>
      </c>
    </row>
    <row r="7" spans="1:11" ht="13.5">
      <c r="A7">
        <v>5</v>
      </c>
      <c r="B7" s="2" t="s">
        <v>2261</v>
      </c>
      <c r="C7" s="2" t="s">
        <v>2256</v>
      </c>
      <c r="D7" s="2" t="s">
        <v>2257</v>
      </c>
      <c r="E7" s="144" t="s">
        <v>833</v>
      </c>
      <c r="F7" s="145">
        <v>1</v>
      </c>
      <c r="G7" s="148">
        <v>57817</v>
      </c>
      <c r="H7" s="147">
        <v>57817</v>
      </c>
      <c r="I7" s="6">
        <v>1</v>
      </c>
      <c r="J7" s="12">
        <v>340</v>
      </c>
      <c r="K7" s="12">
        <v>1314000</v>
      </c>
    </row>
    <row r="8" spans="1:11" s="14" customFormat="1" ht="13.5">
      <c r="A8" s="14">
        <v>6</v>
      </c>
      <c r="B8" s="145" t="s">
        <v>2262</v>
      </c>
      <c r="C8" s="145" t="s">
        <v>2256</v>
      </c>
      <c r="D8" s="145" t="s">
        <v>2257</v>
      </c>
      <c r="E8" s="161" t="s">
        <v>833</v>
      </c>
      <c r="F8" s="145">
        <v>2</v>
      </c>
      <c r="G8" s="149">
        <v>11834</v>
      </c>
      <c r="H8" s="150">
        <v>11834</v>
      </c>
      <c r="I8" s="151">
        <v>1</v>
      </c>
      <c r="J8" s="152">
        <v>110</v>
      </c>
      <c r="K8" s="152">
        <v>208000</v>
      </c>
    </row>
    <row r="9" spans="1:11" s="14" customFormat="1" ht="13.5">
      <c r="A9" s="14">
        <v>7</v>
      </c>
      <c r="B9" s="145" t="s">
        <v>2263</v>
      </c>
      <c r="D9" s="145"/>
      <c r="E9" s="161"/>
      <c r="F9" s="145"/>
      <c r="G9" s="149"/>
      <c r="H9" s="153"/>
      <c r="I9" s="151" t="e">
        <v>#DIV/0!</v>
      </c>
      <c r="J9" s="152"/>
      <c r="K9" s="152"/>
    </row>
    <row r="10" spans="2:9" ht="13.5">
      <c r="B10" s="11" t="s">
        <v>3</v>
      </c>
      <c r="G10" s="4">
        <f>SUM(G3:G9)</f>
        <v>209112</v>
      </c>
      <c r="H10" s="4">
        <f>SUM(H3:H9)</f>
        <v>209112</v>
      </c>
      <c r="I10" s="5">
        <f>G10/H10</f>
        <v>1</v>
      </c>
    </row>
    <row r="11" spans="2:9" ht="27">
      <c r="B11" s="17"/>
      <c r="F11" s="724" t="s">
        <v>2218</v>
      </c>
      <c r="G11" s="4">
        <v>0</v>
      </c>
      <c r="H11" s="4">
        <v>0</v>
      </c>
      <c r="I11" s="5" t="e">
        <f>G11/H11</f>
        <v>#DIV/0!</v>
      </c>
    </row>
    <row r="12" spans="2:9" ht="27">
      <c r="B12" s="17"/>
      <c r="F12" s="726" t="s">
        <v>2226</v>
      </c>
      <c r="G12" s="4">
        <f>G10/3</f>
        <v>69704</v>
      </c>
      <c r="H12" s="4">
        <f>H10/3</f>
        <v>69704</v>
      </c>
      <c r="I12" s="5">
        <f>G12/H12</f>
        <v>1</v>
      </c>
    </row>
  </sheetData>
  <sheetProtection/>
  <printOptions/>
  <pageMargins left="0.787" right="0.787" top="0.59" bottom="0.55" header="0.512" footer="0.512"/>
  <pageSetup fitToHeight="1" fitToWidth="1" horizontalDpi="600" verticalDpi="600" orientation="landscape" paperSize="9" scale="83" r:id="rId1"/>
</worksheet>
</file>

<file path=xl/worksheets/sheet27.xml><?xml version="1.0" encoding="utf-8"?>
<worksheet xmlns="http://schemas.openxmlformats.org/spreadsheetml/2006/main" xmlns:r="http://schemas.openxmlformats.org/officeDocument/2006/relationships">
  <sheetPr>
    <pageSetUpPr fitToPage="1"/>
  </sheetPr>
  <dimension ref="A1:L38"/>
  <sheetViews>
    <sheetView zoomScalePageLayoutView="0" workbookViewId="0" topLeftCell="A4">
      <selection activeCell="G37" sqref="G37"/>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 min="12" max="12" width="18.25390625" style="0" customWidth="1"/>
  </cols>
  <sheetData>
    <row r="1" spans="1:8" ht="13.5">
      <c r="A1" t="s">
        <v>8</v>
      </c>
      <c r="B1" s="142" t="s">
        <v>1205</v>
      </c>
      <c r="H1" t="s">
        <v>26</v>
      </c>
    </row>
    <row r="2" spans="1:11" ht="67.5">
      <c r="A2" s="143" t="s">
        <v>2252</v>
      </c>
      <c r="B2" t="s">
        <v>331</v>
      </c>
      <c r="C2" t="s">
        <v>0</v>
      </c>
      <c r="D2" t="s">
        <v>1</v>
      </c>
      <c r="E2" t="s">
        <v>2</v>
      </c>
      <c r="F2" s="17" t="s">
        <v>31</v>
      </c>
      <c r="G2" t="s">
        <v>332</v>
      </c>
      <c r="H2" s="1" t="s">
        <v>333</v>
      </c>
      <c r="I2" s="1" t="s">
        <v>30</v>
      </c>
      <c r="J2" s="1" t="s">
        <v>28</v>
      </c>
      <c r="K2" s="1" t="s">
        <v>29</v>
      </c>
    </row>
    <row r="3" spans="1:12" ht="36.75" customHeight="1">
      <c r="A3">
        <v>1</v>
      </c>
      <c r="B3" s="12" t="s">
        <v>1206</v>
      </c>
      <c r="C3" s="12" t="s">
        <v>1207</v>
      </c>
      <c r="D3" s="2" t="s">
        <v>847</v>
      </c>
      <c r="E3" s="144" t="s">
        <v>317</v>
      </c>
      <c r="F3" s="145">
        <v>2</v>
      </c>
      <c r="G3" s="146">
        <v>76307</v>
      </c>
      <c r="H3" s="147">
        <v>76307</v>
      </c>
      <c r="I3" s="6">
        <f>G3/H3</f>
        <v>1</v>
      </c>
      <c r="J3" s="12">
        <v>1600</v>
      </c>
      <c r="K3" s="487">
        <v>5128834</v>
      </c>
      <c r="L3" s="1" t="s">
        <v>1208</v>
      </c>
    </row>
    <row r="4" spans="1:11" ht="36.75" customHeight="1">
      <c r="A4">
        <v>2</v>
      </c>
      <c r="B4" s="12" t="s">
        <v>1209</v>
      </c>
      <c r="C4" s="12" t="s">
        <v>1210</v>
      </c>
      <c r="D4" s="2" t="s">
        <v>1095</v>
      </c>
      <c r="E4" s="144" t="s">
        <v>317</v>
      </c>
      <c r="F4" s="145">
        <v>3</v>
      </c>
      <c r="G4" s="146">
        <v>61542</v>
      </c>
      <c r="H4" s="147">
        <v>62833</v>
      </c>
      <c r="I4" s="6">
        <f>G4/H4</f>
        <v>0.9794534719017077</v>
      </c>
      <c r="J4" s="12" t="s">
        <v>1211</v>
      </c>
      <c r="K4" s="12">
        <v>3244683</v>
      </c>
    </row>
    <row r="5" spans="1:11" ht="13.5">
      <c r="A5">
        <v>3</v>
      </c>
      <c r="B5" s="2" t="s">
        <v>1212</v>
      </c>
      <c r="C5" s="2" t="s">
        <v>490</v>
      </c>
      <c r="D5" s="2" t="s">
        <v>1095</v>
      </c>
      <c r="E5" s="144" t="s">
        <v>317</v>
      </c>
      <c r="F5" s="145">
        <v>3</v>
      </c>
      <c r="G5" s="146">
        <v>7547</v>
      </c>
      <c r="H5" s="147">
        <v>7793</v>
      </c>
      <c r="I5" s="6">
        <f aca="true" t="shared" si="0" ref="I5:I38">G5/H5</f>
        <v>0.9684332092903888</v>
      </c>
      <c r="J5" s="12">
        <v>201</v>
      </c>
      <c r="K5" s="12">
        <v>376526</v>
      </c>
    </row>
    <row r="6" spans="1:11" ht="13.5">
      <c r="A6">
        <v>4</v>
      </c>
      <c r="B6" s="2" t="s">
        <v>1213</v>
      </c>
      <c r="C6" s="2" t="s">
        <v>490</v>
      </c>
      <c r="D6" s="2" t="s">
        <v>1095</v>
      </c>
      <c r="E6" s="144" t="s">
        <v>317</v>
      </c>
      <c r="F6" s="145">
        <v>3</v>
      </c>
      <c r="G6" s="146">
        <v>2058</v>
      </c>
      <c r="H6" s="147">
        <v>2433</v>
      </c>
      <c r="I6" s="6">
        <f t="shared" si="0"/>
        <v>0.8458692971639951</v>
      </c>
      <c r="J6" s="12">
        <v>102</v>
      </c>
      <c r="K6" s="12">
        <v>65236</v>
      </c>
    </row>
    <row r="7" spans="1:11" ht="13.5">
      <c r="A7">
        <v>5</v>
      </c>
      <c r="B7" s="2" t="s">
        <v>1214</v>
      </c>
      <c r="C7" s="2" t="s">
        <v>490</v>
      </c>
      <c r="D7" s="2" t="s">
        <v>1095</v>
      </c>
      <c r="E7" s="144" t="s">
        <v>317</v>
      </c>
      <c r="F7" s="145">
        <v>2</v>
      </c>
      <c r="G7" s="146">
        <v>1907</v>
      </c>
      <c r="H7" s="147">
        <v>1917</v>
      </c>
      <c r="I7" s="6">
        <f t="shared" si="0"/>
        <v>0.9947835159102765</v>
      </c>
      <c r="J7" s="12">
        <v>45</v>
      </c>
      <c r="K7" s="12">
        <v>102532</v>
      </c>
    </row>
    <row r="8" spans="1:11" ht="13.5">
      <c r="A8">
        <v>6</v>
      </c>
      <c r="B8" s="2" t="s">
        <v>1215</v>
      </c>
      <c r="C8" s="2" t="s">
        <v>490</v>
      </c>
      <c r="D8" s="2" t="s">
        <v>847</v>
      </c>
      <c r="E8" s="144" t="s">
        <v>317</v>
      </c>
      <c r="F8" s="145">
        <v>1</v>
      </c>
      <c r="G8" s="146">
        <v>5708</v>
      </c>
      <c r="H8" s="147">
        <v>5708</v>
      </c>
      <c r="I8" s="6">
        <f t="shared" si="0"/>
        <v>1</v>
      </c>
      <c r="J8" s="12">
        <v>95</v>
      </c>
      <c r="K8" s="12">
        <v>385472</v>
      </c>
    </row>
    <row r="9" spans="1:11" ht="13.5">
      <c r="A9">
        <v>7</v>
      </c>
      <c r="B9" s="2" t="s">
        <v>1216</v>
      </c>
      <c r="C9" s="2" t="s">
        <v>490</v>
      </c>
      <c r="D9" s="2" t="s">
        <v>847</v>
      </c>
      <c r="E9" s="144" t="s">
        <v>317</v>
      </c>
      <c r="F9" s="145">
        <v>1</v>
      </c>
      <c r="G9" s="146">
        <v>8733</v>
      </c>
      <c r="H9" s="147">
        <v>8733</v>
      </c>
      <c r="I9" s="6">
        <f t="shared" si="0"/>
        <v>1</v>
      </c>
      <c r="J9" s="12">
        <v>145</v>
      </c>
      <c r="K9" s="12">
        <v>590142</v>
      </c>
    </row>
    <row r="10" spans="1:11" ht="13.5">
      <c r="A10">
        <v>8</v>
      </c>
      <c r="B10" s="2" t="s">
        <v>1217</v>
      </c>
      <c r="C10" s="2" t="s">
        <v>490</v>
      </c>
      <c r="D10" s="2" t="s">
        <v>847</v>
      </c>
      <c r="E10" s="144" t="s">
        <v>317</v>
      </c>
      <c r="F10" s="145">
        <v>1</v>
      </c>
      <c r="G10" s="146">
        <v>4008</v>
      </c>
      <c r="H10" s="147">
        <v>4008</v>
      </c>
      <c r="I10" s="6">
        <f t="shared" si="0"/>
        <v>1</v>
      </c>
      <c r="J10" s="12">
        <v>83</v>
      </c>
      <c r="K10" s="12">
        <v>236306</v>
      </c>
    </row>
    <row r="11" spans="1:11" ht="13.5">
      <c r="A11">
        <v>9</v>
      </c>
      <c r="B11" s="2" t="s">
        <v>1218</v>
      </c>
      <c r="C11" s="2" t="s">
        <v>490</v>
      </c>
      <c r="D11" s="2" t="s">
        <v>847</v>
      </c>
      <c r="E11" s="144" t="s">
        <v>317</v>
      </c>
      <c r="F11" s="145">
        <v>1</v>
      </c>
      <c r="G11" s="146">
        <v>4853</v>
      </c>
      <c r="H11" s="147">
        <v>4853</v>
      </c>
      <c r="I11" s="6">
        <f t="shared" si="0"/>
        <v>1</v>
      </c>
      <c r="J11" s="12">
        <v>68</v>
      </c>
      <c r="K11" s="12">
        <v>349917</v>
      </c>
    </row>
    <row r="12" spans="1:11" ht="13.5">
      <c r="A12">
        <v>10</v>
      </c>
      <c r="B12" s="2" t="s">
        <v>644</v>
      </c>
      <c r="C12" s="2" t="s">
        <v>490</v>
      </c>
      <c r="D12" s="2" t="s">
        <v>847</v>
      </c>
      <c r="E12" s="144" t="s">
        <v>317</v>
      </c>
      <c r="F12" s="145">
        <v>1</v>
      </c>
      <c r="G12" s="146">
        <v>26892</v>
      </c>
      <c r="H12" s="147">
        <v>26892</v>
      </c>
      <c r="I12" s="6">
        <f t="shared" si="0"/>
        <v>1</v>
      </c>
      <c r="J12" s="12">
        <v>510</v>
      </c>
      <c r="K12" s="12">
        <v>1622712</v>
      </c>
    </row>
    <row r="13" spans="1:11" ht="13.5">
      <c r="A13">
        <v>11</v>
      </c>
      <c r="B13" s="2" t="s">
        <v>1219</v>
      </c>
      <c r="C13" s="2" t="s">
        <v>490</v>
      </c>
      <c r="D13" s="2" t="s">
        <v>1095</v>
      </c>
      <c r="E13" s="144" t="s">
        <v>317</v>
      </c>
      <c r="F13" s="145">
        <v>2</v>
      </c>
      <c r="G13" s="146">
        <v>3529</v>
      </c>
      <c r="H13" s="147">
        <v>3546</v>
      </c>
      <c r="I13" s="6">
        <f t="shared" si="0"/>
        <v>0.9952058657642414</v>
      </c>
      <c r="J13" s="12">
        <v>84</v>
      </c>
      <c r="K13" s="12">
        <v>187713</v>
      </c>
    </row>
    <row r="14" spans="1:11" ht="13.5">
      <c r="A14">
        <v>12</v>
      </c>
      <c r="B14" s="2" t="s">
        <v>1220</v>
      </c>
      <c r="C14" s="2" t="s">
        <v>490</v>
      </c>
      <c r="D14" s="2" t="s">
        <v>847</v>
      </c>
      <c r="E14" s="144" t="s">
        <v>317</v>
      </c>
      <c r="F14" s="145">
        <v>1</v>
      </c>
      <c r="G14" s="146">
        <v>4969</v>
      </c>
      <c r="H14" s="147">
        <v>4969</v>
      </c>
      <c r="I14" s="6">
        <f t="shared" si="0"/>
        <v>1</v>
      </c>
      <c r="J14" s="12">
        <v>97</v>
      </c>
      <c r="K14" s="12">
        <v>304076</v>
      </c>
    </row>
    <row r="15" spans="1:11" ht="13.5">
      <c r="A15">
        <v>13</v>
      </c>
      <c r="B15" s="2" t="s">
        <v>1221</v>
      </c>
      <c r="C15" s="2" t="s">
        <v>490</v>
      </c>
      <c r="D15" s="2" t="s">
        <v>847</v>
      </c>
      <c r="E15" s="144" t="s">
        <v>317</v>
      </c>
      <c r="F15" s="145">
        <v>1</v>
      </c>
      <c r="G15" s="146">
        <v>8735</v>
      </c>
      <c r="H15" s="147">
        <v>8735</v>
      </c>
      <c r="I15" s="6">
        <f t="shared" si="0"/>
        <v>1</v>
      </c>
      <c r="J15" s="12">
        <v>142</v>
      </c>
      <c r="K15" s="12">
        <v>594270</v>
      </c>
    </row>
    <row r="16" spans="1:11" ht="13.5">
      <c r="A16">
        <v>14</v>
      </c>
      <c r="B16" s="2" t="s">
        <v>1222</v>
      </c>
      <c r="C16" s="2" t="s">
        <v>490</v>
      </c>
      <c r="D16" s="2" t="s">
        <v>847</v>
      </c>
      <c r="E16" s="144" t="s">
        <v>317</v>
      </c>
      <c r="F16" s="145">
        <v>1</v>
      </c>
      <c r="G16" s="146">
        <v>3429</v>
      </c>
      <c r="H16" s="147">
        <v>3429</v>
      </c>
      <c r="I16" s="6">
        <f t="shared" si="0"/>
        <v>1</v>
      </c>
      <c r="J16" s="12">
        <v>71</v>
      </c>
      <c r="K16" s="12">
        <v>202643</v>
      </c>
    </row>
    <row r="17" spans="1:11" ht="13.5">
      <c r="A17">
        <v>15</v>
      </c>
      <c r="B17" s="2" t="s">
        <v>1223</v>
      </c>
      <c r="C17" s="2" t="s">
        <v>490</v>
      </c>
      <c r="D17" s="2" t="s">
        <v>847</v>
      </c>
      <c r="E17" s="144" t="s">
        <v>317</v>
      </c>
      <c r="F17" s="145">
        <v>1</v>
      </c>
      <c r="G17" s="146">
        <v>21195</v>
      </c>
      <c r="H17" s="147">
        <v>21195</v>
      </c>
      <c r="I17" s="6">
        <f t="shared" si="0"/>
        <v>1</v>
      </c>
      <c r="J17" s="12">
        <v>410</v>
      </c>
      <c r="K17" s="12">
        <v>1355622</v>
      </c>
    </row>
    <row r="18" spans="1:11" ht="13.5">
      <c r="A18">
        <v>16</v>
      </c>
      <c r="B18" s="2" t="s">
        <v>1224</v>
      </c>
      <c r="C18" s="2" t="s">
        <v>490</v>
      </c>
      <c r="D18" s="2" t="s">
        <v>847</v>
      </c>
      <c r="E18" s="144" t="s">
        <v>317</v>
      </c>
      <c r="F18" s="145">
        <v>1</v>
      </c>
      <c r="G18" s="146">
        <v>6875</v>
      </c>
      <c r="H18" s="147">
        <v>6875</v>
      </c>
      <c r="I18" s="6">
        <f t="shared" si="0"/>
        <v>1</v>
      </c>
      <c r="J18" s="12">
        <v>119</v>
      </c>
      <c r="K18" s="12">
        <v>452484</v>
      </c>
    </row>
    <row r="19" spans="1:11" ht="13.5">
      <c r="A19">
        <v>17</v>
      </c>
      <c r="B19" s="2" t="s">
        <v>1225</v>
      </c>
      <c r="C19" s="2" t="s">
        <v>490</v>
      </c>
      <c r="D19" s="2" t="s">
        <v>1095</v>
      </c>
      <c r="E19" s="144" t="s">
        <v>317</v>
      </c>
      <c r="F19" s="145">
        <v>2</v>
      </c>
      <c r="G19" s="146">
        <v>2299</v>
      </c>
      <c r="H19" s="147">
        <v>2310</v>
      </c>
      <c r="I19" s="6">
        <f t="shared" si="0"/>
        <v>0.9952380952380953</v>
      </c>
      <c r="J19" s="12">
        <v>55</v>
      </c>
      <c r="K19" s="12">
        <v>122417</v>
      </c>
    </row>
    <row r="20" spans="1:11" ht="13.5">
      <c r="A20">
        <v>18</v>
      </c>
      <c r="B20" s="2" t="s">
        <v>1226</v>
      </c>
      <c r="C20" s="2" t="s">
        <v>490</v>
      </c>
      <c r="D20" s="2" t="s">
        <v>847</v>
      </c>
      <c r="E20" s="144" t="s">
        <v>317</v>
      </c>
      <c r="F20" s="145">
        <v>1</v>
      </c>
      <c r="G20" s="146">
        <v>2596</v>
      </c>
      <c r="H20" s="147">
        <v>2596</v>
      </c>
      <c r="I20" s="6">
        <f t="shared" si="0"/>
        <v>1</v>
      </c>
      <c r="J20" s="12">
        <v>51</v>
      </c>
      <c r="K20" s="12">
        <v>159482</v>
      </c>
    </row>
    <row r="21" spans="1:11" ht="13.5">
      <c r="A21">
        <v>19</v>
      </c>
      <c r="B21" s="2" t="s">
        <v>1227</v>
      </c>
      <c r="C21" s="2" t="s">
        <v>490</v>
      </c>
      <c r="D21" s="2" t="s">
        <v>1095</v>
      </c>
      <c r="E21" s="144" t="s">
        <v>317</v>
      </c>
      <c r="F21" s="145">
        <v>2</v>
      </c>
      <c r="G21" s="148">
        <v>4118</v>
      </c>
      <c r="H21" s="147">
        <v>4138</v>
      </c>
      <c r="I21" s="6">
        <f t="shared" si="0"/>
        <v>0.9951667472208796</v>
      </c>
      <c r="J21" s="12">
        <v>95</v>
      </c>
      <c r="K21" s="12">
        <v>226337</v>
      </c>
    </row>
    <row r="22" spans="1:11" ht="13.5">
      <c r="A22">
        <v>20</v>
      </c>
      <c r="B22" s="2" t="s">
        <v>1228</v>
      </c>
      <c r="C22" s="2" t="s">
        <v>490</v>
      </c>
      <c r="D22" s="2" t="s">
        <v>1095</v>
      </c>
      <c r="E22" s="144" t="s">
        <v>317</v>
      </c>
      <c r="F22" s="145">
        <v>2</v>
      </c>
      <c r="G22" s="146">
        <v>1962</v>
      </c>
      <c r="H22" s="147">
        <v>1971</v>
      </c>
      <c r="I22" s="6">
        <f t="shared" si="0"/>
        <v>0.9954337899543378</v>
      </c>
      <c r="J22" s="12">
        <v>44</v>
      </c>
      <c r="K22" s="12">
        <v>110173</v>
      </c>
    </row>
    <row r="23" spans="1:11" ht="13.5">
      <c r="A23">
        <v>21</v>
      </c>
      <c r="B23" s="2" t="s">
        <v>1229</v>
      </c>
      <c r="C23" s="2" t="s">
        <v>490</v>
      </c>
      <c r="D23" s="2" t="s">
        <v>847</v>
      </c>
      <c r="E23" s="144" t="s">
        <v>317</v>
      </c>
      <c r="F23" s="145">
        <v>1</v>
      </c>
      <c r="G23" s="148">
        <v>3647</v>
      </c>
      <c r="H23" s="147">
        <v>3647</v>
      </c>
      <c r="I23" s="6">
        <f t="shared" si="0"/>
        <v>1</v>
      </c>
      <c r="J23" s="12">
        <v>68</v>
      </c>
      <c r="K23" s="12">
        <v>230874</v>
      </c>
    </row>
    <row r="24" spans="1:11" ht="13.5">
      <c r="A24">
        <v>22</v>
      </c>
      <c r="B24" s="2" t="s">
        <v>1230</v>
      </c>
      <c r="C24" s="2" t="s">
        <v>490</v>
      </c>
      <c r="D24" s="2" t="s">
        <v>847</v>
      </c>
      <c r="E24" s="144" t="s">
        <v>317</v>
      </c>
      <c r="F24" s="145">
        <v>1</v>
      </c>
      <c r="G24" s="148">
        <v>3880</v>
      </c>
      <c r="H24" s="147">
        <v>3880</v>
      </c>
      <c r="I24" s="6">
        <f t="shared" si="0"/>
        <v>1</v>
      </c>
      <c r="J24" s="12">
        <v>64</v>
      </c>
      <c r="K24" s="12">
        <v>263143</v>
      </c>
    </row>
    <row r="25" spans="1:11" s="14" customFormat="1" ht="13.5">
      <c r="A25">
        <v>23</v>
      </c>
      <c r="B25" s="145" t="s">
        <v>1231</v>
      </c>
      <c r="C25" s="145" t="s">
        <v>490</v>
      </c>
      <c r="D25" s="145" t="s">
        <v>847</v>
      </c>
      <c r="E25" s="161" t="s">
        <v>317</v>
      </c>
      <c r="F25" s="145">
        <v>1</v>
      </c>
      <c r="G25" s="149">
        <v>4140</v>
      </c>
      <c r="H25" s="150">
        <v>4140</v>
      </c>
      <c r="I25" s="151">
        <f t="shared" si="0"/>
        <v>1</v>
      </c>
      <c r="J25" s="152">
        <v>85</v>
      </c>
      <c r="K25" s="152">
        <v>244935</v>
      </c>
    </row>
    <row r="26" spans="1:11" s="14" customFormat="1" ht="13.5">
      <c r="A26">
        <v>24</v>
      </c>
      <c r="B26" s="145" t="s">
        <v>1232</v>
      </c>
      <c r="C26" s="14" t="s">
        <v>490</v>
      </c>
      <c r="D26" s="145" t="s">
        <v>847</v>
      </c>
      <c r="E26" s="161" t="s">
        <v>317</v>
      </c>
      <c r="F26" s="145">
        <v>1</v>
      </c>
      <c r="G26" s="149">
        <v>6638</v>
      </c>
      <c r="H26" s="153">
        <v>6638</v>
      </c>
      <c r="I26" s="151">
        <f t="shared" si="0"/>
        <v>1</v>
      </c>
      <c r="J26" s="152">
        <v>116</v>
      </c>
      <c r="K26" s="152">
        <v>436596</v>
      </c>
    </row>
    <row r="27" spans="1:11" ht="13.5">
      <c r="A27">
        <v>25</v>
      </c>
      <c r="B27" s="2" t="s">
        <v>1233</v>
      </c>
      <c r="C27" s="2" t="s">
        <v>490</v>
      </c>
      <c r="D27" s="2" t="s">
        <v>847</v>
      </c>
      <c r="E27" s="144" t="s">
        <v>317</v>
      </c>
      <c r="F27" s="145">
        <v>1</v>
      </c>
      <c r="G27" s="148">
        <v>3327</v>
      </c>
      <c r="H27" s="147">
        <v>3327</v>
      </c>
      <c r="I27" s="6">
        <f t="shared" si="0"/>
        <v>1</v>
      </c>
      <c r="J27" s="152">
        <v>61</v>
      </c>
      <c r="K27" s="152">
        <v>212574</v>
      </c>
    </row>
    <row r="28" spans="1:11" ht="13.5">
      <c r="A28">
        <v>26</v>
      </c>
      <c r="B28" s="2" t="s">
        <v>1234</v>
      </c>
      <c r="C28" s="2" t="s">
        <v>490</v>
      </c>
      <c r="D28" s="2" t="s">
        <v>847</v>
      </c>
      <c r="E28" s="144" t="s">
        <v>317</v>
      </c>
      <c r="F28" s="145">
        <v>1</v>
      </c>
      <c r="G28" s="148">
        <v>3424</v>
      </c>
      <c r="H28" s="147">
        <v>3424</v>
      </c>
      <c r="I28" s="151">
        <f t="shared" si="0"/>
        <v>1</v>
      </c>
      <c r="J28" s="152">
        <v>68</v>
      </c>
      <c r="K28" s="152">
        <v>208947</v>
      </c>
    </row>
    <row r="29" spans="1:11" ht="13.5">
      <c r="A29">
        <v>27</v>
      </c>
      <c r="B29" s="2" t="s">
        <v>1235</v>
      </c>
      <c r="C29" s="2" t="s">
        <v>490</v>
      </c>
      <c r="D29" s="2" t="s">
        <v>1095</v>
      </c>
      <c r="E29" s="144" t="s">
        <v>317</v>
      </c>
      <c r="F29" s="145">
        <v>2</v>
      </c>
      <c r="G29" s="148">
        <v>3124</v>
      </c>
      <c r="H29" s="147">
        <v>3139</v>
      </c>
      <c r="I29" s="151">
        <f t="shared" si="0"/>
        <v>0.995221408091749</v>
      </c>
      <c r="J29" s="12">
        <v>72</v>
      </c>
      <c r="K29" s="12">
        <v>170725</v>
      </c>
    </row>
    <row r="30" spans="1:11" ht="13.5">
      <c r="A30">
        <v>28</v>
      </c>
      <c r="B30" s="2" t="s">
        <v>1236</v>
      </c>
      <c r="C30" s="2" t="s">
        <v>490</v>
      </c>
      <c r="D30" s="2" t="s">
        <v>1095</v>
      </c>
      <c r="E30" s="144" t="s">
        <v>317</v>
      </c>
      <c r="F30" s="145">
        <v>3</v>
      </c>
      <c r="G30" s="148">
        <v>4844</v>
      </c>
      <c r="H30" s="147">
        <v>5011</v>
      </c>
      <c r="I30" s="6">
        <f t="shared" si="0"/>
        <v>0.9666733186988625</v>
      </c>
      <c r="J30" s="12">
        <v>136</v>
      </c>
      <c r="K30" s="12">
        <v>233377</v>
      </c>
    </row>
    <row r="31" spans="1:11" ht="13.5">
      <c r="A31">
        <v>29</v>
      </c>
      <c r="B31" s="2" t="s">
        <v>1237</v>
      </c>
      <c r="C31" s="2" t="s">
        <v>490</v>
      </c>
      <c r="D31" s="2" t="s">
        <v>847</v>
      </c>
      <c r="E31" s="144" t="s">
        <v>317</v>
      </c>
      <c r="F31" s="145">
        <v>1</v>
      </c>
      <c r="G31" s="148">
        <v>2996</v>
      </c>
      <c r="H31" s="147">
        <v>2996</v>
      </c>
      <c r="I31" s="151">
        <f t="shared" si="0"/>
        <v>1</v>
      </c>
      <c r="J31" s="12">
        <v>60</v>
      </c>
      <c r="K31" s="12">
        <v>181895</v>
      </c>
    </row>
    <row r="32" spans="1:11" ht="13.5">
      <c r="A32">
        <v>30</v>
      </c>
      <c r="B32" s="2" t="s">
        <v>1238</v>
      </c>
      <c r="C32" s="2" t="s">
        <v>490</v>
      </c>
      <c r="D32" s="2" t="s">
        <v>847</v>
      </c>
      <c r="E32" s="144" t="s">
        <v>317</v>
      </c>
      <c r="F32" s="145">
        <v>1</v>
      </c>
      <c r="G32" s="148">
        <v>2748</v>
      </c>
      <c r="H32" s="147">
        <v>2748</v>
      </c>
      <c r="I32" s="151">
        <f t="shared" si="0"/>
        <v>1</v>
      </c>
      <c r="J32" s="12">
        <v>55</v>
      </c>
      <c r="K32" s="12">
        <v>167308</v>
      </c>
    </row>
    <row r="33" spans="1:11" ht="13.5">
      <c r="A33">
        <v>31</v>
      </c>
      <c r="B33" s="2" t="s">
        <v>1239</v>
      </c>
      <c r="C33" s="2" t="s">
        <v>490</v>
      </c>
      <c r="D33" s="2" t="s">
        <v>1095</v>
      </c>
      <c r="E33" s="144" t="s">
        <v>317</v>
      </c>
      <c r="F33" s="145">
        <v>2</v>
      </c>
      <c r="G33" s="148">
        <v>8344</v>
      </c>
      <c r="H33" s="147">
        <v>8382</v>
      </c>
      <c r="I33" s="6">
        <f t="shared" si="0"/>
        <v>0.9954664757814364</v>
      </c>
      <c r="J33" s="152">
        <v>182</v>
      </c>
      <c r="K33" s="152">
        <v>475470</v>
      </c>
    </row>
    <row r="34" spans="1:11" ht="13.5">
      <c r="A34">
        <v>32</v>
      </c>
      <c r="B34" s="2" t="s">
        <v>1240</v>
      </c>
      <c r="C34" s="2" t="s">
        <v>490</v>
      </c>
      <c r="D34" s="2" t="s">
        <v>847</v>
      </c>
      <c r="E34" s="144" t="s">
        <v>317</v>
      </c>
      <c r="F34" s="145">
        <v>1</v>
      </c>
      <c r="G34" s="148">
        <v>2852</v>
      </c>
      <c r="H34" s="147">
        <v>2852</v>
      </c>
      <c r="I34" s="151">
        <f t="shared" si="0"/>
        <v>1</v>
      </c>
      <c r="J34" s="152">
        <v>60</v>
      </c>
      <c r="K34" s="152">
        <v>166785</v>
      </c>
    </row>
    <row r="35" spans="1:11" ht="13.5">
      <c r="A35">
        <v>33</v>
      </c>
      <c r="B35" s="2" t="s">
        <v>1241</v>
      </c>
      <c r="C35" s="2" t="s">
        <v>490</v>
      </c>
      <c r="D35" s="2" t="s">
        <v>1095</v>
      </c>
      <c r="E35" s="144" t="s">
        <v>317</v>
      </c>
      <c r="F35" s="145">
        <v>2</v>
      </c>
      <c r="G35" s="148">
        <v>2663</v>
      </c>
      <c r="H35" s="147">
        <v>2676</v>
      </c>
      <c r="I35" s="151">
        <f t="shared" si="0"/>
        <v>0.9951420029895366</v>
      </c>
      <c r="J35" s="152">
        <v>61</v>
      </c>
      <c r="K35" s="152">
        <v>147235</v>
      </c>
    </row>
    <row r="36" spans="2:9" ht="13.5">
      <c r="B36" s="11" t="s">
        <v>3</v>
      </c>
      <c r="G36" s="4">
        <f>SUM(G3:G35)</f>
        <v>311889</v>
      </c>
      <c r="H36" s="4">
        <f>SUM(H3:H35)</f>
        <v>314101</v>
      </c>
      <c r="I36" s="5">
        <f t="shared" si="0"/>
        <v>0.9929576792178312</v>
      </c>
    </row>
    <row r="37" spans="2:9" ht="27">
      <c r="B37" s="17"/>
      <c r="F37" s="724" t="s">
        <v>2218</v>
      </c>
      <c r="G37" s="4">
        <f>G4+G5+G6+G7+G13+G19+G21+G22+G29+G30+G33+G35</f>
        <v>103937</v>
      </c>
      <c r="H37" s="4">
        <f>H4+H5+H6+H7+H13+H19+H21+H22+H29+H30+H33+H35</f>
        <v>106149</v>
      </c>
      <c r="I37" s="5">
        <f t="shared" si="0"/>
        <v>0.9791613675117052</v>
      </c>
    </row>
    <row r="38" spans="2:9" ht="27">
      <c r="B38" s="17"/>
      <c r="F38" s="726" t="s">
        <v>2226</v>
      </c>
      <c r="G38" s="4">
        <f>G36</f>
        <v>311889</v>
      </c>
      <c r="H38" s="4">
        <f>H36</f>
        <v>314101</v>
      </c>
      <c r="I38" s="5">
        <f t="shared" si="0"/>
        <v>0.9929576792178312</v>
      </c>
    </row>
  </sheetData>
  <sheetProtection/>
  <printOptions/>
  <pageMargins left="0.787" right="0.787" top="0.59" bottom="0.55" header="0.512" footer="0.512"/>
  <pageSetup fitToHeight="1" fitToWidth="1" horizontalDpi="600" verticalDpi="600" orientation="landscape" paperSize="9" scale="83" r:id="rId1"/>
</worksheet>
</file>

<file path=xl/worksheets/sheet28.xml><?xml version="1.0" encoding="utf-8"?>
<worksheet xmlns="http://schemas.openxmlformats.org/spreadsheetml/2006/main" xmlns:r="http://schemas.openxmlformats.org/officeDocument/2006/relationships">
  <sheetPr>
    <pageSetUpPr fitToPage="1"/>
  </sheetPr>
  <dimension ref="A1:L19"/>
  <sheetViews>
    <sheetView zoomScalePageLayoutView="0" workbookViewId="0" topLeftCell="A1">
      <selection activeCell="F18" sqref="F18:F19"/>
    </sheetView>
  </sheetViews>
  <sheetFormatPr defaultColWidth="9.00390625" defaultRowHeight="13.5"/>
  <cols>
    <col min="2" max="2" width="20.00390625" style="0" customWidth="1"/>
    <col min="3" max="3" width="15.125" style="0" bestFit="1" customWidth="1"/>
    <col min="4" max="4" width="10.25390625" style="0"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4.375" style="1" customWidth="1"/>
  </cols>
  <sheetData>
    <row r="1" spans="1:8" ht="13.5">
      <c r="A1" t="s">
        <v>8</v>
      </c>
      <c r="B1" s="422" t="s">
        <v>1026</v>
      </c>
      <c r="H1" t="s">
        <v>26</v>
      </c>
    </row>
    <row r="2" spans="1:11" ht="40.5">
      <c r="A2" s="423" t="s">
        <v>2252</v>
      </c>
      <c r="B2" s="2" t="s">
        <v>331</v>
      </c>
      <c r="C2" s="2" t="s">
        <v>0</v>
      </c>
      <c r="D2" s="2" t="s">
        <v>1</v>
      </c>
      <c r="E2" s="2" t="s">
        <v>2</v>
      </c>
      <c r="F2" s="145" t="s">
        <v>31</v>
      </c>
      <c r="G2" s="2" t="s">
        <v>332</v>
      </c>
      <c r="H2" s="12" t="s">
        <v>333</v>
      </c>
      <c r="I2" s="12" t="s">
        <v>30</v>
      </c>
      <c r="J2" s="12" t="s">
        <v>28</v>
      </c>
      <c r="K2" s="12" t="s">
        <v>29</v>
      </c>
    </row>
    <row r="3" spans="1:11" ht="13.5">
      <c r="A3">
        <v>1</v>
      </c>
      <c r="B3" s="2" t="s">
        <v>1008</v>
      </c>
      <c r="C3" s="2" t="s">
        <v>1009</v>
      </c>
      <c r="D3" s="2" t="s">
        <v>609</v>
      </c>
      <c r="E3" s="144" t="s">
        <v>317</v>
      </c>
      <c r="F3" s="217">
        <v>4</v>
      </c>
      <c r="G3" s="146">
        <v>57944</v>
      </c>
      <c r="H3" s="147">
        <v>58842</v>
      </c>
      <c r="I3" s="6">
        <f>G3/H3</f>
        <v>0.9847387920193059</v>
      </c>
      <c r="J3" s="10">
        <v>1500</v>
      </c>
      <c r="K3" s="10">
        <v>3297168</v>
      </c>
    </row>
    <row r="4" spans="1:11" ht="13.5">
      <c r="A4">
        <v>2</v>
      </c>
      <c r="B4" s="2" t="s">
        <v>1010</v>
      </c>
      <c r="C4" s="2" t="s">
        <v>1009</v>
      </c>
      <c r="D4" s="2" t="s">
        <v>1011</v>
      </c>
      <c r="E4" s="144" t="s">
        <v>317</v>
      </c>
      <c r="F4" s="217">
        <v>1</v>
      </c>
      <c r="G4" s="148">
        <v>63377</v>
      </c>
      <c r="H4" s="147">
        <v>63377</v>
      </c>
      <c r="I4" s="6">
        <f aca="true" t="shared" si="0" ref="I4:I19">G4/H4</f>
        <v>1</v>
      </c>
      <c r="J4" s="10">
        <v>1100</v>
      </c>
      <c r="K4" s="10">
        <v>4307712</v>
      </c>
    </row>
    <row r="5" spans="1:11" ht="13.5">
      <c r="A5">
        <v>3</v>
      </c>
      <c r="B5" s="2" t="s">
        <v>1012</v>
      </c>
      <c r="C5" s="2" t="s">
        <v>1009</v>
      </c>
      <c r="D5" s="2" t="s">
        <v>1011</v>
      </c>
      <c r="E5" s="144" t="s">
        <v>317</v>
      </c>
      <c r="F5" s="217">
        <v>1</v>
      </c>
      <c r="G5" s="146">
        <v>18474</v>
      </c>
      <c r="H5" s="147">
        <v>18474</v>
      </c>
      <c r="I5" s="6">
        <f t="shared" si="0"/>
        <v>1</v>
      </c>
      <c r="J5" s="10">
        <v>313</v>
      </c>
      <c r="K5" s="10">
        <v>1236048</v>
      </c>
    </row>
    <row r="6" spans="1:11" ht="13.5">
      <c r="A6">
        <v>4</v>
      </c>
      <c r="B6" s="2" t="s">
        <v>1013</v>
      </c>
      <c r="C6" s="2" t="s">
        <v>1009</v>
      </c>
      <c r="D6" s="2" t="s">
        <v>1011</v>
      </c>
      <c r="E6" s="144" t="s">
        <v>317</v>
      </c>
      <c r="F6" s="217">
        <v>4</v>
      </c>
      <c r="G6" s="148">
        <v>21826</v>
      </c>
      <c r="H6" s="147">
        <v>21826</v>
      </c>
      <c r="I6" s="6">
        <f t="shared" si="0"/>
        <v>1</v>
      </c>
      <c r="J6" s="10">
        <v>650</v>
      </c>
      <c r="K6" s="10">
        <v>1028000</v>
      </c>
    </row>
    <row r="7" spans="1:11" ht="13.5">
      <c r="A7">
        <v>5</v>
      </c>
      <c r="B7" s="2" t="s">
        <v>1014</v>
      </c>
      <c r="C7" s="2" t="s">
        <v>1009</v>
      </c>
      <c r="D7" s="2" t="s">
        <v>609</v>
      </c>
      <c r="E7" s="144" t="s">
        <v>317</v>
      </c>
      <c r="F7" s="217">
        <v>4</v>
      </c>
      <c r="G7" s="148">
        <v>17088</v>
      </c>
      <c r="H7" s="147">
        <v>18898</v>
      </c>
      <c r="I7" s="6">
        <f t="shared" si="0"/>
        <v>0.9042226690655096</v>
      </c>
      <c r="J7" s="10">
        <v>650</v>
      </c>
      <c r="K7" s="10">
        <v>718908</v>
      </c>
    </row>
    <row r="8" spans="1:12" s="14" customFormat="1" ht="13.5">
      <c r="A8" s="14">
        <v>6</v>
      </c>
      <c r="B8" s="145" t="s">
        <v>1015</v>
      </c>
      <c r="C8" s="145" t="s">
        <v>1016</v>
      </c>
      <c r="D8" s="2" t="s">
        <v>1011</v>
      </c>
      <c r="E8" s="161" t="s">
        <v>317</v>
      </c>
      <c r="F8" s="217">
        <v>1</v>
      </c>
      <c r="G8" s="149">
        <v>154753</v>
      </c>
      <c r="H8" s="150">
        <v>154753</v>
      </c>
      <c r="I8" s="151">
        <f t="shared" si="0"/>
        <v>1</v>
      </c>
      <c r="J8" s="158">
        <v>2390</v>
      </c>
      <c r="K8" s="158">
        <v>12781000</v>
      </c>
      <c r="L8"/>
    </row>
    <row r="9" spans="1:12" s="14" customFormat="1" ht="13.5">
      <c r="A9" s="14">
        <v>7</v>
      </c>
      <c r="B9" s="145" t="s">
        <v>1017</v>
      </c>
      <c r="C9" s="14" t="s">
        <v>1016</v>
      </c>
      <c r="D9" s="2" t="s">
        <v>1011</v>
      </c>
      <c r="E9" s="161" t="s">
        <v>317</v>
      </c>
      <c r="F9" s="217">
        <v>1</v>
      </c>
      <c r="G9" s="149">
        <v>24777</v>
      </c>
      <c r="H9" s="153">
        <v>24777</v>
      </c>
      <c r="I9" s="151">
        <f t="shared" si="0"/>
        <v>1</v>
      </c>
      <c r="J9" s="158">
        <v>469</v>
      </c>
      <c r="K9" s="158">
        <v>1551018</v>
      </c>
      <c r="L9"/>
    </row>
    <row r="10" spans="1:11" ht="13.5">
      <c r="A10">
        <v>8</v>
      </c>
      <c r="B10" s="2" t="s">
        <v>1018</v>
      </c>
      <c r="C10" s="2" t="s">
        <v>1019</v>
      </c>
      <c r="D10" s="2" t="s">
        <v>1011</v>
      </c>
      <c r="E10" s="144" t="s">
        <v>317</v>
      </c>
      <c r="F10" s="217">
        <v>1</v>
      </c>
      <c r="G10" s="148">
        <v>134392</v>
      </c>
      <c r="H10" s="147">
        <v>134392</v>
      </c>
      <c r="I10" s="6">
        <f t="shared" si="0"/>
        <v>1</v>
      </c>
      <c r="J10" s="158">
        <v>2250</v>
      </c>
      <c r="K10" s="158">
        <v>11884440</v>
      </c>
    </row>
    <row r="11" spans="1:11" ht="13.5">
      <c r="A11">
        <v>9</v>
      </c>
      <c r="B11" s="2" t="s">
        <v>1020</v>
      </c>
      <c r="C11" s="2" t="s">
        <v>1019</v>
      </c>
      <c r="D11" s="2" t="s">
        <v>1011</v>
      </c>
      <c r="E11" s="144" t="s">
        <v>317</v>
      </c>
      <c r="F11" s="217">
        <v>1</v>
      </c>
      <c r="G11" s="148">
        <v>128281</v>
      </c>
      <c r="H11" s="147">
        <v>128281</v>
      </c>
      <c r="I11" s="151">
        <f t="shared" si="0"/>
        <v>1</v>
      </c>
      <c r="J11" s="158">
        <v>2250</v>
      </c>
      <c r="K11" s="158">
        <v>10278974</v>
      </c>
    </row>
    <row r="12" spans="1:11" ht="13.5">
      <c r="A12">
        <v>10</v>
      </c>
      <c r="B12" s="2" t="s">
        <v>1021</v>
      </c>
      <c r="C12" s="2" t="s">
        <v>1019</v>
      </c>
      <c r="D12" s="2" t="s">
        <v>1011</v>
      </c>
      <c r="E12" s="144" t="s">
        <v>317</v>
      </c>
      <c r="F12" s="217">
        <v>1</v>
      </c>
      <c r="G12" s="148">
        <v>207815</v>
      </c>
      <c r="H12" s="147">
        <v>207815</v>
      </c>
      <c r="I12" s="151">
        <f t="shared" si="0"/>
        <v>1</v>
      </c>
      <c r="J12" s="10">
        <v>2900</v>
      </c>
      <c r="K12" s="10">
        <v>19698960</v>
      </c>
    </row>
    <row r="13" spans="1:11" ht="13.5">
      <c r="A13">
        <v>11</v>
      </c>
      <c r="B13" s="2" t="s">
        <v>1022</v>
      </c>
      <c r="C13" s="2" t="s">
        <v>1019</v>
      </c>
      <c r="D13" s="2" t="s">
        <v>1011</v>
      </c>
      <c r="E13" s="144" t="s">
        <v>317</v>
      </c>
      <c r="F13" s="217">
        <v>1</v>
      </c>
      <c r="G13" s="148">
        <v>31244</v>
      </c>
      <c r="H13" s="147">
        <v>31244</v>
      </c>
      <c r="I13" s="6">
        <f t="shared" si="0"/>
        <v>1</v>
      </c>
      <c r="J13" s="10">
        <v>580</v>
      </c>
      <c r="K13" s="10">
        <v>2181576</v>
      </c>
    </row>
    <row r="14" spans="1:11" ht="13.5">
      <c r="A14">
        <v>12</v>
      </c>
      <c r="B14" s="2" t="s">
        <v>1023</v>
      </c>
      <c r="C14" s="2" t="s">
        <v>1019</v>
      </c>
      <c r="D14" s="2" t="s">
        <v>1011</v>
      </c>
      <c r="E14" s="144" t="s">
        <v>317</v>
      </c>
      <c r="F14" s="217">
        <v>1</v>
      </c>
      <c r="G14" s="148">
        <v>74750</v>
      </c>
      <c r="H14" s="147">
        <v>74750</v>
      </c>
      <c r="I14" s="151">
        <f t="shared" si="0"/>
        <v>1</v>
      </c>
      <c r="J14" s="10">
        <v>980</v>
      </c>
      <c r="K14" s="10">
        <v>5925504</v>
      </c>
    </row>
    <row r="15" spans="1:11" ht="13.5">
      <c r="A15">
        <v>13</v>
      </c>
      <c r="B15" s="2" t="s">
        <v>1024</v>
      </c>
      <c r="C15" s="2" t="s">
        <v>1019</v>
      </c>
      <c r="D15" s="2" t="s">
        <v>1011</v>
      </c>
      <c r="E15" s="144" t="s">
        <v>317</v>
      </c>
      <c r="F15" s="217">
        <v>1</v>
      </c>
      <c r="G15" s="148">
        <v>35980</v>
      </c>
      <c r="H15" s="147">
        <v>35980</v>
      </c>
      <c r="I15" s="151">
        <f t="shared" si="0"/>
        <v>1</v>
      </c>
      <c r="J15" s="10">
        <v>560</v>
      </c>
      <c r="K15" s="10">
        <v>2548572</v>
      </c>
    </row>
    <row r="16" spans="1:11" ht="13.5">
      <c r="A16" s="14">
        <v>14</v>
      </c>
      <c r="B16" s="2" t="s">
        <v>644</v>
      </c>
      <c r="C16" s="2" t="s">
        <v>1025</v>
      </c>
      <c r="D16" s="2" t="s">
        <v>1011</v>
      </c>
      <c r="E16" s="144" t="s">
        <v>317</v>
      </c>
      <c r="F16" s="217">
        <v>2</v>
      </c>
      <c r="G16" s="148">
        <v>25644</v>
      </c>
      <c r="H16" s="147">
        <v>25644</v>
      </c>
      <c r="I16" s="6">
        <f t="shared" si="0"/>
        <v>1</v>
      </c>
      <c r="J16" s="158">
        <v>580</v>
      </c>
      <c r="K16" s="158">
        <v>1390392</v>
      </c>
    </row>
    <row r="17" spans="2:9" ht="13.5">
      <c r="B17" s="11" t="s">
        <v>3</v>
      </c>
      <c r="G17" s="4">
        <f>SUM(G3:G16)</f>
        <v>996345</v>
      </c>
      <c r="H17" s="4">
        <f>SUM(H3:H16)</f>
        <v>999053</v>
      </c>
      <c r="I17" s="5">
        <f t="shared" si="0"/>
        <v>0.9972894330931392</v>
      </c>
    </row>
    <row r="18" spans="2:9" ht="27">
      <c r="B18" s="17"/>
      <c r="F18" s="724" t="s">
        <v>2218</v>
      </c>
      <c r="G18" s="4">
        <f>G3+G7</f>
        <v>75032</v>
      </c>
      <c r="H18" s="4">
        <f>H3+H7</f>
        <v>77740</v>
      </c>
      <c r="I18" s="5">
        <f t="shared" si="0"/>
        <v>0.9651659377411885</v>
      </c>
    </row>
    <row r="19" spans="2:9" ht="27">
      <c r="B19" s="17"/>
      <c r="F19" s="726" t="s">
        <v>2226</v>
      </c>
      <c r="G19" s="4">
        <f>G17</f>
        <v>996345</v>
      </c>
      <c r="H19" s="4">
        <f>H17</f>
        <v>999053</v>
      </c>
      <c r="I19" s="5">
        <f t="shared" si="0"/>
        <v>0.9972894330931392</v>
      </c>
    </row>
  </sheetData>
  <sheetProtection/>
  <printOptions/>
  <pageMargins left="0.787" right="0.787" top="0.59" bottom="0.55" header="0.512" footer="0.512"/>
  <pageSetup fitToHeight="1" fitToWidth="1" horizontalDpi="600" verticalDpi="600" orientation="landscape" paperSize="9" scale="94" r:id="rId1"/>
</worksheet>
</file>

<file path=xl/worksheets/sheet29.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H21" sqref="H21"/>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0.25390625" style="1" bestFit="1" customWidth="1"/>
    <col min="12" max="12" width="14.75390625" style="0" customWidth="1"/>
  </cols>
  <sheetData>
    <row r="1" spans="1:8" ht="13.5">
      <c r="A1" t="s">
        <v>8</v>
      </c>
      <c r="B1" s="142" t="s">
        <v>2306</v>
      </c>
      <c r="H1" t="s">
        <v>26</v>
      </c>
    </row>
    <row r="2" spans="1:11" ht="54">
      <c r="A2" s="143" t="s">
        <v>2252</v>
      </c>
      <c r="B2" t="s">
        <v>331</v>
      </c>
      <c r="C2" t="s">
        <v>0</v>
      </c>
      <c r="D2" t="s">
        <v>1</v>
      </c>
      <c r="E2" t="s">
        <v>2</v>
      </c>
      <c r="F2" s="17" t="s">
        <v>31</v>
      </c>
      <c r="G2" t="s">
        <v>332</v>
      </c>
      <c r="H2" s="1" t="s">
        <v>333</v>
      </c>
      <c r="I2" s="1" t="s">
        <v>30</v>
      </c>
      <c r="J2" s="1" t="s">
        <v>28</v>
      </c>
      <c r="K2" s="1" t="s">
        <v>29</v>
      </c>
    </row>
    <row r="3" spans="1:12" ht="46.5" customHeight="1">
      <c r="A3">
        <v>1</v>
      </c>
      <c r="B3" s="199" t="s">
        <v>2297</v>
      </c>
      <c r="C3" s="2" t="s">
        <v>335</v>
      </c>
      <c r="D3" s="2" t="s">
        <v>2298</v>
      </c>
      <c r="E3" s="144" t="s">
        <v>317</v>
      </c>
      <c r="F3" s="145">
        <v>1</v>
      </c>
      <c r="G3" s="146">
        <v>439160</v>
      </c>
      <c r="H3" s="147">
        <v>439160</v>
      </c>
      <c r="I3" s="6">
        <f>G3/H3</f>
        <v>1</v>
      </c>
      <c r="J3" s="10">
        <v>3850</v>
      </c>
      <c r="K3" s="10">
        <v>10950000</v>
      </c>
      <c r="L3" s="928" t="s">
        <v>2299</v>
      </c>
    </row>
    <row r="4" spans="1:12" ht="46.5" customHeight="1">
      <c r="A4">
        <v>2</v>
      </c>
      <c r="B4" s="199" t="s">
        <v>2300</v>
      </c>
      <c r="C4" s="169" t="s">
        <v>2301</v>
      </c>
      <c r="D4" s="169" t="s">
        <v>2298</v>
      </c>
      <c r="E4" s="929" t="s">
        <v>317</v>
      </c>
      <c r="F4" s="189">
        <v>1</v>
      </c>
      <c r="G4" s="418">
        <v>28354</v>
      </c>
      <c r="H4" s="419">
        <v>28354</v>
      </c>
      <c r="I4" s="206">
        <f>G4/H4</f>
        <v>1</v>
      </c>
      <c r="J4" s="169">
        <v>435</v>
      </c>
      <c r="K4" s="631">
        <v>2031000</v>
      </c>
      <c r="L4" s="928" t="s">
        <v>2299</v>
      </c>
    </row>
    <row r="5" spans="1:11" ht="46.5" customHeight="1">
      <c r="A5">
        <v>3</v>
      </c>
      <c r="B5" s="199" t="s">
        <v>2302</v>
      </c>
      <c r="C5" s="2" t="s">
        <v>2303</v>
      </c>
      <c r="D5" s="2" t="s">
        <v>2298</v>
      </c>
      <c r="E5" s="144" t="s">
        <v>317</v>
      </c>
      <c r="F5" s="145">
        <v>1</v>
      </c>
      <c r="G5" s="146">
        <v>58527</v>
      </c>
      <c r="H5" s="147">
        <v>58527</v>
      </c>
      <c r="I5" s="6">
        <f aca="true" t="shared" si="0" ref="I5:I10">G5/H5</f>
        <v>1</v>
      </c>
      <c r="J5" s="10">
        <v>1000</v>
      </c>
      <c r="K5" s="10">
        <v>3900</v>
      </c>
    </row>
    <row r="6" spans="1:12" ht="46.5" customHeight="1">
      <c r="A6">
        <v>4</v>
      </c>
      <c r="B6" s="12" t="s">
        <v>2304</v>
      </c>
      <c r="C6" s="2" t="s">
        <v>335</v>
      </c>
      <c r="D6" s="2" t="s">
        <v>1712</v>
      </c>
      <c r="E6" s="144" t="s">
        <v>317</v>
      </c>
      <c r="F6" s="145">
        <v>2</v>
      </c>
      <c r="G6" s="148">
        <v>85536</v>
      </c>
      <c r="H6" s="147">
        <v>87328</v>
      </c>
      <c r="I6" s="6">
        <f t="shared" si="0"/>
        <v>0.9794796628801758</v>
      </c>
      <c r="J6" s="12">
        <v>727</v>
      </c>
      <c r="K6" s="10">
        <v>1683000</v>
      </c>
      <c r="L6" s="928" t="s">
        <v>2305</v>
      </c>
    </row>
    <row r="7" spans="2:9" ht="13.5">
      <c r="B7" s="11" t="s">
        <v>3</v>
      </c>
      <c r="G7" s="4">
        <f>SUM(G3:G6)</f>
        <v>611577</v>
      </c>
      <c r="H7" s="4">
        <f>SUM(H3:H6)</f>
        <v>613369</v>
      </c>
      <c r="I7" s="5">
        <f t="shared" si="0"/>
        <v>0.9970784307651674</v>
      </c>
    </row>
    <row r="8" spans="2:9" ht="13.5">
      <c r="B8" s="17"/>
      <c r="F8" s="17" t="s">
        <v>2307</v>
      </c>
      <c r="G8" s="4">
        <f>(G3+G4+G6)/3+G5</f>
        <v>242877</v>
      </c>
      <c r="H8" s="4">
        <f>(H3+H4+H6)/3+H5</f>
        <v>243474.33333333334</v>
      </c>
      <c r="I8" s="5">
        <f t="shared" si="0"/>
        <v>0.997546627091425</v>
      </c>
    </row>
    <row r="9" spans="2:9" ht="27">
      <c r="B9" s="17"/>
      <c r="F9" s="724" t="s">
        <v>2218</v>
      </c>
      <c r="G9" s="4">
        <f>G6/3</f>
        <v>28512</v>
      </c>
      <c r="H9" s="4">
        <f>H6/3</f>
        <v>29109.333333333332</v>
      </c>
      <c r="I9" s="5">
        <f t="shared" si="0"/>
        <v>0.979479662880176</v>
      </c>
    </row>
    <row r="10" spans="6:9" ht="27">
      <c r="F10" s="726" t="s">
        <v>2226</v>
      </c>
      <c r="G10" s="4">
        <f>G8</f>
        <v>242877</v>
      </c>
      <c r="H10" s="4">
        <f>H8</f>
        <v>243474.33333333334</v>
      </c>
      <c r="I10" s="5">
        <f t="shared" si="0"/>
        <v>0.997546627091425</v>
      </c>
    </row>
  </sheetData>
  <sheetProtection/>
  <printOptions/>
  <pageMargins left="0.787" right="0.787" top="0.59" bottom="0.55" header="0.512" footer="0.512"/>
  <pageSetup fitToHeight="1"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G7" sqref="G7"/>
    </sheetView>
  </sheetViews>
  <sheetFormatPr defaultColWidth="9.00390625" defaultRowHeight="13.5"/>
  <cols>
    <col min="2" max="2" width="33.875" style="0" bestFit="1"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2294</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169" t="s">
        <v>2295</v>
      </c>
      <c r="C3" s="2" t="s">
        <v>1335</v>
      </c>
      <c r="D3" s="2" t="s">
        <v>1712</v>
      </c>
      <c r="E3" s="144" t="s">
        <v>852</v>
      </c>
      <c r="F3" s="145">
        <v>1</v>
      </c>
      <c r="G3" s="146">
        <v>105021</v>
      </c>
      <c r="H3" s="147" t="s">
        <v>626</v>
      </c>
      <c r="I3" s="6" t="e">
        <f>G3/H3</f>
        <v>#VALUE!</v>
      </c>
      <c r="J3" s="10">
        <v>1960</v>
      </c>
      <c r="K3" s="10">
        <v>5700000</v>
      </c>
    </row>
    <row r="4" spans="1:11" ht="13.5">
      <c r="A4">
        <v>2</v>
      </c>
      <c r="B4" s="169" t="s">
        <v>2296</v>
      </c>
      <c r="C4" s="2" t="s">
        <v>1335</v>
      </c>
      <c r="D4" s="2" t="s">
        <v>1712</v>
      </c>
      <c r="E4" s="144" t="s">
        <v>852</v>
      </c>
      <c r="F4" s="145">
        <v>1</v>
      </c>
      <c r="G4" s="146">
        <v>7576</v>
      </c>
      <c r="H4" s="147" t="s">
        <v>626</v>
      </c>
      <c r="I4" s="6" t="e">
        <f>G4/H4</f>
        <v>#VALUE!</v>
      </c>
      <c r="J4" s="12">
        <v>177</v>
      </c>
      <c r="K4" s="10">
        <v>340100</v>
      </c>
    </row>
    <row r="5" spans="2:9" ht="13.5">
      <c r="B5" s="11" t="s">
        <v>3</v>
      </c>
      <c r="G5" s="4">
        <f>SUM(G3:G4)</f>
        <v>112597</v>
      </c>
      <c r="H5" s="4">
        <f>SUM(H3:H4)</f>
        <v>0</v>
      </c>
      <c r="I5" s="5" t="e">
        <f>G5/H5</f>
        <v>#DIV/0!</v>
      </c>
    </row>
    <row r="6" spans="2:9" ht="27">
      <c r="B6" s="17"/>
      <c r="F6" s="724" t="s">
        <v>2218</v>
      </c>
      <c r="G6" s="4">
        <f>G5</f>
        <v>112597</v>
      </c>
      <c r="H6" s="4">
        <v>0</v>
      </c>
      <c r="I6" s="5"/>
    </row>
    <row r="7" spans="2:9" ht="27">
      <c r="B7" s="17"/>
      <c r="F7" s="726" t="s">
        <v>2226</v>
      </c>
      <c r="G7" s="4">
        <v>0</v>
      </c>
      <c r="H7" s="4">
        <v>0</v>
      </c>
      <c r="I7" s="5"/>
    </row>
  </sheetData>
  <sheetProtection/>
  <printOptions/>
  <pageMargins left="0.787" right="0.787" top="0.59" bottom="0.55" header="0.512" footer="0.512"/>
  <pageSetup fitToHeight="1" fitToWidth="1" horizontalDpi="600" verticalDpi="600" orientation="landscape" paperSize="9" scale="74" r:id="rId1"/>
</worksheet>
</file>

<file path=xl/worksheets/sheet30.xml><?xml version="1.0" encoding="utf-8"?>
<worksheet xmlns="http://schemas.openxmlformats.org/spreadsheetml/2006/main" xmlns:r="http://schemas.openxmlformats.org/officeDocument/2006/relationships">
  <sheetPr>
    <pageSetUpPr fitToPage="1"/>
  </sheetPr>
  <dimension ref="A1:K6"/>
  <sheetViews>
    <sheetView zoomScalePageLayoutView="0" workbookViewId="0" topLeftCell="A1">
      <selection activeCell="G6" sqref="G6:H6"/>
    </sheetView>
  </sheetViews>
  <sheetFormatPr defaultColWidth="9.00390625" defaultRowHeight="13.5"/>
  <cols>
    <col min="2" max="2" width="24.875" style="0" bestFit="1"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0.125" style="1" customWidth="1"/>
  </cols>
  <sheetData>
    <row r="1" spans="1:8" ht="13.5">
      <c r="A1" t="s">
        <v>8</v>
      </c>
      <c r="B1" s="142" t="s">
        <v>1147</v>
      </c>
      <c r="H1" t="s">
        <v>26</v>
      </c>
    </row>
    <row r="2" spans="1:11" ht="54">
      <c r="A2" s="143" t="s">
        <v>2252</v>
      </c>
      <c r="B2" t="s">
        <v>331</v>
      </c>
      <c r="C2" t="s">
        <v>0</v>
      </c>
      <c r="D2" t="s">
        <v>1</v>
      </c>
      <c r="E2" t="s">
        <v>2</v>
      </c>
      <c r="F2" s="17" t="s">
        <v>31</v>
      </c>
      <c r="G2" t="s">
        <v>332</v>
      </c>
      <c r="H2" s="1" t="s">
        <v>333</v>
      </c>
      <c r="I2" s="1" t="s">
        <v>30</v>
      </c>
      <c r="J2" s="1" t="s">
        <v>28</v>
      </c>
      <c r="K2" s="1" t="s">
        <v>29</v>
      </c>
    </row>
    <row r="3" spans="1:11" ht="13.5">
      <c r="A3">
        <v>1</v>
      </c>
      <c r="B3" s="2" t="s">
        <v>1148</v>
      </c>
      <c r="C3" s="2" t="s">
        <v>1149</v>
      </c>
      <c r="D3" s="2" t="s">
        <v>814</v>
      </c>
      <c r="E3" s="144" t="s">
        <v>1150</v>
      </c>
      <c r="F3" s="145" t="s">
        <v>1151</v>
      </c>
      <c r="G3" s="146">
        <v>41609.462</v>
      </c>
      <c r="H3" s="147">
        <v>45124.09</v>
      </c>
      <c r="I3" s="6">
        <f>G3/H3</f>
        <v>0.9221119362185476</v>
      </c>
      <c r="J3" s="481"/>
      <c r="K3" s="132">
        <v>2111127</v>
      </c>
    </row>
    <row r="4" spans="2:9" ht="13.5">
      <c r="B4" s="11" t="s">
        <v>3</v>
      </c>
      <c r="G4" s="4">
        <f>SUM(G3:G3)</f>
        <v>41609.462</v>
      </c>
      <c r="H4" s="4">
        <f>SUM(H3:H3)</f>
        <v>45124.09</v>
      </c>
      <c r="I4" s="5">
        <f>G4/H4</f>
        <v>0.9221119362185476</v>
      </c>
    </row>
    <row r="5" spans="2:9" ht="27">
      <c r="B5" s="17"/>
      <c r="F5" s="724" t="s">
        <v>2218</v>
      </c>
      <c r="G5" s="4">
        <f>G4</f>
        <v>41609.462</v>
      </c>
      <c r="H5" s="4">
        <f>H4</f>
        <v>45124.09</v>
      </c>
      <c r="I5" s="5">
        <f>G5/H5</f>
        <v>0.9221119362185476</v>
      </c>
    </row>
    <row r="6" spans="2:9" ht="27">
      <c r="B6" s="17"/>
      <c r="F6" s="726" t="s">
        <v>2226</v>
      </c>
      <c r="G6" s="4">
        <f>G5</f>
        <v>41609.462</v>
      </c>
      <c r="H6" s="4">
        <f>H5</f>
        <v>45124.09</v>
      </c>
      <c r="I6" s="5">
        <f>G6/H6</f>
        <v>0.9221119362185476</v>
      </c>
    </row>
  </sheetData>
  <sheetProtection/>
  <printOptions/>
  <pageMargins left="0.787" right="0.787" top="0.59" bottom="0.55" header="0.512" footer="0.512"/>
  <pageSetup fitToHeight="1" fitToWidth="1" horizontalDpi="600" verticalDpi="600" orientation="landscape" paperSize="9" scale="89" r:id="rId1"/>
</worksheet>
</file>

<file path=xl/worksheets/sheet31.xml><?xml version="1.0" encoding="utf-8"?>
<worksheet xmlns="http://schemas.openxmlformats.org/spreadsheetml/2006/main" xmlns:r="http://schemas.openxmlformats.org/officeDocument/2006/relationships">
  <sheetPr>
    <pageSetUpPr fitToPage="1"/>
  </sheetPr>
  <dimension ref="A1:M12"/>
  <sheetViews>
    <sheetView zoomScalePageLayoutView="0" workbookViewId="0" topLeftCell="A1">
      <selection activeCell="F5" sqref="F5:F6"/>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s>
  <sheetData>
    <row r="1" spans="1:8" ht="13.5">
      <c r="A1" t="s">
        <v>8</v>
      </c>
      <c r="B1" s="142" t="s">
        <v>1647</v>
      </c>
      <c r="H1" t="s">
        <v>26</v>
      </c>
    </row>
    <row r="2" spans="1:11" ht="67.5">
      <c r="A2" s="143" t="s">
        <v>2252</v>
      </c>
      <c r="B2" t="s">
        <v>331</v>
      </c>
      <c r="C2" t="s">
        <v>0</v>
      </c>
      <c r="D2" t="s">
        <v>1</v>
      </c>
      <c r="E2" t="s">
        <v>2</v>
      </c>
      <c r="F2" s="17" t="s">
        <v>31</v>
      </c>
      <c r="G2" t="s">
        <v>332</v>
      </c>
      <c r="H2" s="1" t="s">
        <v>333</v>
      </c>
      <c r="I2" s="1" t="s">
        <v>30</v>
      </c>
      <c r="J2" s="1" t="s">
        <v>28</v>
      </c>
      <c r="K2" s="1" t="s">
        <v>29</v>
      </c>
    </row>
    <row r="3" spans="1:12" ht="27">
      <c r="A3">
        <v>1</v>
      </c>
      <c r="B3" s="12" t="s">
        <v>1637</v>
      </c>
      <c r="C3" s="2" t="s">
        <v>335</v>
      </c>
      <c r="D3" s="2" t="s">
        <v>1638</v>
      </c>
      <c r="E3" s="144" t="s">
        <v>317</v>
      </c>
      <c r="F3" s="145">
        <v>2</v>
      </c>
      <c r="G3" s="146">
        <v>19487</v>
      </c>
      <c r="H3" s="146">
        <v>19487</v>
      </c>
      <c r="I3" s="6">
        <f>G3/H3</f>
        <v>1</v>
      </c>
      <c r="J3" s="12">
        <v>392</v>
      </c>
      <c r="K3" s="10">
        <v>1254100</v>
      </c>
      <c r="L3" t="s">
        <v>1639</v>
      </c>
    </row>
    <row r="4" spans="2:9" ht="13.5">
      <c r="B4" s="11" t="s">
        <v>3</v>
      </c>
      <c r="G4" s="4">
        <f>SUM(G3:G3)</f>
        <v>19487</v>
      </c>
      <c r="H4" s="4">
        <f>SUM(H3:H3)</f>
        <v>19487</v>
      </c>
      <c r="I4" s="5">
        <f>G4/H4</f>
        <v>1</v>
      </c>
    </row>
    <row r="5" spans="2:9" ht="27">
      <c r="B5" s="17"/>
      <c r="F5" s="724" t="s">
        <v>2218</v>
      </c>
      <c r="G5" s="4">
        <v>0</v>
      </c>
      <c r="H5" s="4">
        <v>0</v>
      </c>
      <c r="I5" s="5" t="e">
        <f>G5/H5</f>
        <v>#DIV/0!</v>
      </c>
    </row>
    <row r="6" spans="2:9" ht="27">
      <c r="B6" s="17"/>
      <c r="F6" s="726" t="s">
        <v>2226</v>
      </c>
      <c r="G6" s="4">
        <f>G4</f>
        <v>19487</v>
      </c>
      <c r="H6" s="4">
        <f>H4</f>
        <v>19487</v>
      </c>
      <c r="I6" s="5">
        <f>G6/H6</f>
        <v>1</v>
      </c>
    </row>
    <row r="8" spans="1:13" ht="67.5">
      <c r="A8" s="178" t="s">
        <v>2253</v>
      </c>
      <c r="B8" t="s">
        <v>331</v>
      </c>
      <c r="C8" t="s">
        <v>0</v>
      </c>
      <c r="D8" t="s">
        <v>1</v>
      </c>
      <c r="E8" t="s">
        <v>98</v>
      </c>
      <c r="F8" s="17" t="s">
        <v>106</v>
      </c>
      <c r="G8" t="s">
        <v>332</v>
      </c>
      <c r="H8" s="1" t="s">
        <v>493</v>
      </c>
      <c r="I8" s="1" t="s">
        <v>100</v>
      </c>
      <c r="J8" s="1" t="s">
        <v>28</v>
      </c>
      <c r="K8" s="1" t="s">
        <v>29</v>
      </c>
      <c r="L8" s="1" t="s">
        <v>99</v>
      </c>
      <c r="M8" s="1" t="s">
        <v>494</v>
      </c>
    </row>
    <row r="9" spans="1:13" ht="148.5">
      <c r="A9">
        <v>1</v>
      </c>
      <c r="B9" s="2" t="s">
        <v>1640</v>
      </c>
      <c r="C9" s="2" t="s">
        <v>1641</v>
      </c>
      <c r="D9" s="12" t="s">
        <v>1642</v>
      </c>
      <c r="E9" s="144" t="s">
        <v>1643</v>
      </c>
      <c r="F9" s="145">
        <v>1</v>
      </c>
      <c r="G9" s="591" t="s">
        <v>1644</v>
      </c>
      <c r="H9" s="591" t="s">
        <v>1644</v>
      </c>
      <c r="I9" s="6" t="e">
        <f>G9/H9</f>
        <v>#VALUE!</v>
      </c>
      <c r="J9" s="591" t="s">
        <v>1644</v>
      </c>
      <c r="K9" s="591" t="s">
        <v>1644</v>
      </c>
      <c r="L9" s="12" t="s">
        <v>1645</v>
      </c>
      <c r="M9" s="12" t="s">
        <v>1646</v>
      </c>
    </row>
    <row r="10" spans="2:9" ht="13.5">
      <c r="B10" s="11" t="s">
        <v>3</v>
      </c>
      <c r="G10" s="4">
        <f>SUM(G9:G9)</f>
        <v>0</v>
      </c>
      <c r="H10" s="4">
        <f>SUM(H9:H9)</f>
        <v>0</v>
      </c>
      <c r="I10" s="5" t="e">
        <f>G10/H10</f>
        <v>#DIV/0!</v>
      </c>
    </row>
    <row r="11" ht="27">
      <c r="F11" s="724" t="s">
        <v>2218</v>
      </c>
    </row>
    <row r="12" ht="27">
      <c r="F12" s="726" t="s">
        <v>2226</v>
      </c>
    </row>
  </sheetData>
  <sheetProtection/>
  <printOptions/>
  <pageMargins left="0.787" right="0.787" top="0.59" bottom="0.55" header="0.512" footer="0.512"/>
  <pageSetup fitToHeight="1" fitToWidth="1" horizontalDpi="600" verticalDpi="600" orientation="landscape" paperSize="9" scale="83" r:id="rId1"/>
</worksheet>
</file>

<file path=xl/worksheets/sheet32.xml><?xml version="1.0" encoding="utf-8"?>
<worksheet xmlns="http://schemas.openxmlformats.org/spreadsheetml/2006/main" xmlns:r="http://schemas.openxmlformats.org/officeDocument/2006/relationships">
  <sheetPr>
    <pageSetUpPr fitToPage="1"/>
  </sheetPr>
  <dimension ref="A1:N124"/>
  <sheetViews>
    <sheetView zoomScalePageLayoutView="0" workbookViewId="0" topLeftCell="A94">
      <selection activeCell="G122" sqref="G122:H122"/>
    </sheetView>
  </sheetViews>
  <sheetFormatPr defaultColWidth="9.00390625" defaultRowHeight="13.5"/>
  <cols>
    <col min="2" max="2" width="39.125" style="0" bestFit="1" customWidth="1"/>
    <col min="3" max="3" width="15.1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125" style="1" bestFit="1" customWidth="1"/>
    <col min="11" max="11" width="12.375" style="1" customWidth="1"/>
  </cols>
  <sheetData>
    <row r="1" spans="1:8" ht="13.5">
      <c r="A1" t="s">
        <v>8</v>
      </c>
      <c r="B1" s="142" t="s">
        <v>2308</v>
      </c>
      <c r="H1" t="s">
        <v>26</v>
      </c>
    </row>
    <row r="2" spans="1:11" ht="40.5">
      <c r="A2" s="143" t="s">
        <v>2252</v>
      </c>
      <c r="B2" t="s">
        <v>331</v>
      </c>
      <c r="C2" t="s">
        <v>0</v>
      </c>
      <c r="D2" t="s">
        <v>1</v>
      </c>
      <c r="E2" t="s">
        <v>2</v>
      </c>
      <c r="F2" s="17" t="s">
        <v>31</v>
      </c>
      <c r="G2" t="s">
        <v>332</v>
      </c>
      <c r="H2" s="1" t="s">
        <v>333</v>
      </c>
      <c r="I2" s="1" t="s">
        <v>30</v>
      </c>
      <c r="J2" s="1" t="s">
        <v>28</v>
      </c>
      <c r="K2" s="1" t="s">
        <v>29</v>
      </c>
    </row>
    <row r="3" spans="1:11" ht="13.5">
      <c r="A3">
        <v>2</v>
      </c>
      <c r="B3" s="2" t="s">
        <v>2311</v>
      </c>
      <c r="C3" s="2" t="s">
        <v>359</v>
      </c>
      <c r="D3" s="2" t="s">
        <v>2312</v>
      </c>
      <c r="E3" s="144" t="s">
        <v>833</v>
      </c>
      <c r="F3" s="145">
        <v>3</v>
      </c>
      <c r="G3" s="148">
        <v>4088</v>
      </c>
      <c r="H3" s="147">
        <v>4365</v>
      </c>
      <c r="I3" s="6">
        <f aca="true" t="shared" si="0" ref="I3:I34">G3/H3</f>
        <v>0.9365406643757159</v>
      </c>
      <c r="J3" s="10">
        <v>110</v>
      </c>
      <c r="K3" s="10">
        <v>201534</v>
      </c>
    </row>
    <row r="4" spans="1:11" ht="13.5">
      <c r="A4">
        <v>4</v>
      </c>
      <c r="B4" s="2" t="s">
        <v>2315</v>
      </c>
      <c r="C4" s="2" t="s">
        <v>359</v>
      </c>
      <c r="D4" s="2" t="s">
        <v>2312</v>
      </c>
      <c r="E4" s="144" t="s">
        <v>833</v>
      </c>
      <c r="F4" s="145">
        <v>3</v>
      </c>
      <c r="G4" s="148">
        <v>3197</v>
      </c>
      <c r="H4" s="147">
        <v>3406</v>
      </c>
      <c r="I4" s="6">
        <f t="shared" si="0"/>
        <v>0.9386376981796829</v>
      </c>
      <c r="J4" s="10">
        <v>83</v>
      </c>
      <c r="K4" s="10">
        <v>164178</v>
      </c>
    </row>
    <row r="5" spans="1:12" ht="13.5">
      <c r="A5">
        <v>6</v>
      </c>
      <c r="B5" s="145" t="s">
        <v>2317</v>
      </c>
      <c r="C5" s="2" t="s">
        <v>842</v>
      </c>
      <c r="D5" s="145" t="s">
        <v>2312</v>
      </c>
      <c r="E5" s="161" t="s">
        <v>833</v>
      </c>
      <c r="F5" s="145">
        <v>3</v>
      </c>
      <c r="G5" s="149">
        <v>1369</v>
      </c>
      <c r="H5" s="150">
        <v>1460</v>
      </c>
      <c r="I5" s="151">
        <f t="shared" si="0"/>
        <v>0.9376712328767123</v>
      </c>
      <c r="J5" s="158">
        <v>36</v>
      </c>
      <c r="K5" s="158">
        <v>69678</v>
      </c>
      <c r="L5" s="14"/>
    </row>
    <row r="6" spans="1:12" ht="13.5">
      <c r="A6">
        <v>7</v>
      </c>
      <c r="B6" s="145" t="s">
        <v>2318</v>
      </c>
      <c r="C6" s="145" t="s">
        <v>2319</v>
      </c>
      <c r="D6" s="145" t="s">
        <v>2312</v>
      </c>
      <c r="E6" s="161" t="s">
        <v>833</v>
      </c>
      <c r="F6" s="145">
        <v>3</v>
      </c>
      <c r="G6" s="149">
        <v>1474</v>
      </c>
      <c r="H6" s="150">
        <v>1570</v>
      </c>
      <c r="I6" s="151">
        <f t="shared" si="0"/>
        <v>0.9388535031847134</v>
      </c>
      <c r="J6" s="158">
        <v>38</v>
      </c>
      <c r="K6" s="158">
        <v>75804</v>
      </c>
      <c r="L6" s="14"/>
    </row>
    <row r="7" spans="1:11" ht="13.5">
      <c r="A7">
        <v>8</v>
      </c>
      <c r="B7" s="2" t="s">
        <v>2320</v>
      </c>
      <c r="C7" s="145" t="s">
        <v>2319</v>
      </c>
      <c r="D7" s="2" t="s">
        <v>2312</v>
      </c>
      <c r="E7" s="144" t="s">
        <v>833</v>
      </c>
      <c r="F7" s="145">
        <v>3</v>
      </c>
      <c r="G7" s="148">
        <v>1582</v>
      </c>
      <c r="H7" s="147">
        <v>1688</v>
      </c>
      <c r="I7" s="6">
        <f t="shared" si="0"/>
        <v>0.9372037914691943</v>
      </c>
      <c r="J7" s="158">
        <v>42</v>
      </c>
      <c r="K7" s="158">
        <v>79680</v>
      </c>
    </row>
    <row r="8" spans="1:14" s="14" customFormat="1" ht="13.5">
      <c r="A8">
        <v>14</v>
      </c>
      <c r="B8" s="2" t="s">
        <v>2327</v>
      </c>
      <c r="C8" s="2" t="s">
        <v>365</v>
      </c>
      <c r="D8" s="2" t="s">
        <v>2312</v>
      </c>
      <c r="E8" s="144" t="s">
        <v>833</v>
      </c>
      <c r="F8" s="145">
        <v>3</v>
      </c>
      <c r="G8" s="148">
        <v>991</v>
      </c>
      <c r="H8" s="147">
        <v>1085</v>
      </c>
      <c r="I8" s="6">
        <f t="shared" si="0"/>
        <v>0.9133640552995391</v>
      </c>
      <c r="J8" s="158">
        <v>25</v>
      </c>
      <c r="K8" s="158">
        <v>48988</v>
      </c>
      <c r="L8"/>
      <c r="M8"/>
      <c r="N8"/>
    </row>
    <row r="9" spans="1:14" s="14" customFormat="1" ht="13.5">
      <c r="A9">
        <v>18</v>
      </c>
      <c r="B9" s="2" t="s">
        <v>2331</v>
      </c>
      <c r="C9" s="2" t="s">
        <v>2330</v>
      </c>
      <c r="D9" s="2" t="s">
        <v>2312</v>
      </c>
      <c r="E9" s="144" t="s">
        <v>833</v>
      </c>
      <c r="F9" s="145">
        <v>3</v>
      </c>
      <c r="G9" s="148">
        <v>2325</v>
      </c>
      <c r="H9" s="4">
        <v>2554</v>
      </c>
      <c r="I9" s="6">
        <f t="shared" si="0"/>
        <v>0.9103367267032106</v>
      </c>
      <c r="J9" s="158">
        <v>61</v>
      </c>
      <c r="K9" s="158">
        <v>113334</v>
      </c>
      <c r="L9"/>
      <c r="M9"/>
      <c r="N9"/>
    </row>
    <row r="10" spans="1:11" ht="13.5">
      <c r="A10">
        <v>19</v>
      </c>
      <c r="B10" s="2" t="s">
        <v>2332</v>
      </c>
      <c r="C10" s="2" t="s">
        <v>2333</v>
      </c>
      <c r="D10" s="2" t="s">
        <v>2312</v>
      </c>
      <c r="E10" s="144" t="s">
        <v>833</v>
      </c>
      <c r="F10" s="145">
        <v>3</v>
      </c>
      <c r="G10" s="148">
        <v>1458</v>
      </c>
      <c r="H10" s="147">
        <v>1611</v>
      </c>
      <c r="I10" s="6">
        <f t="shared" si="0"/>
        <v>0.9050279329608939</v>
      </c>
      <c r="J10" s="158">
        <v>41</v>
      </c>
      <c r="K10" s="158">
        <v>69564</v>
      </c>
    </row>
    <row r="11" spans="1:11" ht="13.5">
      <c r="A11">
        <v>22</v>
      </c>
      <c r="B11" s="2" t="s">
        <v>2336</v>
      </c>
      <c r="C11" s="2" t="s">
        <v>842</v>
      </c>
      <c r="D11" s="2" t="s">
        <v>2312</v>
      </c>
      <c r="E11" s="144" t="s">
        <v>833</v>
      </c>
      <c r="F11" s="145">
        <v>3</v>
      </c>
      <c r="G11" s="148">
        <v>1355</v>
      </c>
      <c r="H11" s="147">
        <v>1520</v>
      </c>
      <c r="I11" s="6">
        <f t="shared" si="0"/>
        <v>0.8914473684210527</v>
      </c>
      <c r="J11" s="158">
        <v>44</v>
      </c>
      <c r="K11" s="158">
        <v>61596</v>
      </c>
    </row>
    <row r="12" spans="1:11" ht="13.5">
      <c r="A12">
        <v>25</v>
      </c>
      <c r="B12" s="2" t="s">
        <v>2339</v>
      </c>
      <c r="C12" s="2" t="s">
        <v>842</v>
      </c>
      <c r="D12" s="2" t="s">
        <v>2312</v>
      </c>
      <c r="E12" s="144" t="s">
        <v>833</v>
      </c>
      <c r="F12" s="145">
        <v>3</v>
      </c>
      <c r="G12" s="148">
        <v>1351</v>
      </c>
      <c r="H12" s="147">
        <v>1486</v>
      </c>
      <c r="I12" s="6">
        <f t="shared" si="0"/>
        <v>0.9091520861372813</v>
      </c>
      <c r="J12" s="158">
        <v>36</v>
      </c>
      <c r="K12" s="158">
        <v>65586</v>
      </c>
    </row>
    <row r="13" spans="1:11" ht="13.5">
      <c r="A13">
        <v>26</v>
      </c>
      <c r="B13" s="2" t="s">
        <v>2340</v>
      </c>
      <c r="C13" s="2" t="s">
        <v>842</v>
      </c>
      <c r="D13" s="2" t="s">
        <v>2312</v>
      </c>
      <c r="E13" s="144" t="s">
        <v>833</v>
      </c>
      <c r="F13" s="145">
        <v>3</v>
      </c>
      <c r="G13" s="148">
        <v>1292</v>
      </c>
      <c r="H13" s="147">
        <v>1434</v>
      </c>
      <c r="I13" s="6">
        <f t="shared" si="0"/>
        <v>0.900976290097629</v>
      </c>
      <c r="J13" s="158">
        <v>38</v>
      </c>
      <c r="K13" s="158">
        <v>60924</v>
      </c>
    </row>
    <row r="14" spans="1:11" ht="13.5">
      <c r="A14">
        <v>30</v>
      </c>
      <c r="B14" s="2" t="s">
        <v>2344</v>
      </c>
      <c r="C14" s="2" t="s">
        <v>842</v>
      </c>
      <c r="D14" s="2" t="s">
        <v>2312</v>
      </c>
      <c r="E14" s="144" t="s">
        <v>833</v>
      </c>
      <c r="F14" s="145">
        <v>3</v>
      </c>
      <c r="G14" s="148">
        <v>882</v>
      </c>
      <c r="H14" s="147">
        <v>991</v>
      </c>
      <c r="I14" s="6">
        <f t="shared" si="0"/>
        <v>0.8900100908173562</v>
      </c>
      <c r="J14" s="158">
        <v>29</v>
      </c>
      <c r="K14" s="158">
        <v>39960</v>
      </c>
    </row>
    <row r="15" spans="1:11" ht="13.5">
      <c r="A15">
        <v>96</v>
      </c>
      <c r="B15" s="2" t="s">
        <v>2411</v>
      </c>
      <c r="C15" s="2"/>
      <c r="D15" s="2" t="s">
        <v>2312</v>
      </c>
      <c r="E15" s="144" t="s">
        <v>833</v>
      </c>
      <c r="F15" s="145">
        <v>3</v>
      </c>
      <c r="G15" s="148">
        <v>3463</v>
      </c>
      <c r="H15" s="147">
        <v>3481</v>
      </c>
      <c r="I15" s="151">
        <f t="shared" si="0"/>
        <v>0.9948290721057167</v>
      </c>
      <c r="J15" s="158">
        <v>79</v>
      </c>
      <c r="K15" s="158">
        <v>184308</v>
      </c>
    </row>
    <row r="16" spans="1:11" ht="13.5">
      <c r="A16">
        <v>107</v>
      </c>
      <c r="B16" s="2" t="s">
        <v>2422</v>
      </c>
      <c r="C16" s="2"/>
      <c r="D16" s="2" t="s">
        <v>2312</v>
      </c>
      <c r="E16" s="144" t="s">
        <v>833</v>
      </c>
      <c r="F16" s="145">
        <v>3</v>
      </c>
      <c r="G16" s="148">
        <v>3741</v>
      </c>
      <c r="H16" s="147">
        <v>3760</v>
      </c>
      <c r="I16" s="151">
        <f t="shared" si="0"/>
        <v>0.9949468085106383</v>
      </c>
      <c r="J16" s="158">
        <v>86</v>
      </c>
      <c r="K16" s="158">
        <v>197352</v>
      </c>
    </row>
    <row r="17" spans="1:11" ht="13.5">
      <c r="A17">
        <v>36</v>
      </c>
      <c r="B17" s="2" t="s">
        <v>2350</v>
      </c>
      <c r="C17" s="2" t="s">
        <v>365</v>
      </c>
      <c r="D17" s="2" t="s">
        <v>2351</v>
      </c>
      <c r="E17" s="144" t="s">
        <v>833</v>
      </c>
      <c r="F17" s="145">
        <v>5</v>
      </c>
      <c r="G17" s="148">
        <v>1892</v>
      </c>
      <c r="H17" s="147">
        <v>2332</v>
      </c>
      <c r="I17" s="6">
        <f t="shared" si="0"/>
        <v>0.8113207547169812</v>
      </c>
      <c r="J17" s="158">
        <v>108</v>
      </c>
      <c r="K17" s="158">
        <v>62796</v>
      </c>
    </row>
    <row r="18" spans="1:11" ht="13.5">
      <c r="A18">
        <v>37</v>
      </c>
      <c r="B18" s="2" t="s">
        <v>2352</v>
      </c>
      <c r="C18" s="2" t="s">
        <v>365</v>
      </c>
      <c r="D18" s="2" t="s">
        <v>2351</v>
      </c>
      <c r="E18" s="144" t="s">
        <v>833</v>
      </c>
      <c r="F18" s="145">
        <v>5</v>
      </c>
      <c r="G18" s="148">
        <v>2141</v>
      </c>
      <c r="H18" s="147">
        <v>2565</v>
      </c>
      <c r="I18" s="6">
        <f t="shared" si="0"/>
        <v>0.8346978557504874</v>
      </c>
      <c r="J18" s="158">
        <v>104</v>
      </c>
      <c r="K18" s="158">
        <v>80352</v>
      </c>
    </row>
    <row r="19" spans="1:11" ht="13.5">
      <c r="A19">
        <v>75</v>
      </c>
      <c r="B19" s="2" t="s">
        <v>2390</v>
      </c>
      <c r="C19" s="2" t="s">
        <v>754</v>
      </c>
      <c r="D19" s="2" t="s">
        <v>2351</v>
      </c>
      <c r="E19" s="144" t="s">
        <v>833</v>
      </c>
      <c r="F19" s="145">
        <v>5</v>
      </c>
      <c r="G19" s="148">
        <v>4427</v>
      </c>
      <c r="H19" s="147">
        <v>5153</v>
      </c>
      <c r="I19" s="6">
        <f t="shared" si="0"/>
        <v>0.8591111973607607</v>
      </c>
      <c r="J19" s="158">
        <v>203</v>
      </c>
      <c r="K19" s="158">
        <v>186300</v>
      </c>
    </row>
    <row r="20" spans="1:11" ht="13.5">
      <c r="A20">
        <v>86</v>
      </c>
      <c r="B20" s="2" t="s">
        <v>2401</v>
      </c>
      <c r="C20" s="2" t="s">
        <v>359</v>
      </c>
      <c r="D20" s="2" t="s">
        <v>2351</v>
      </c>
      <c r="E20" s="144" t="s">
        <v>833</v>
      </c>
      <c r="F20" s="145">
        <v>4</v>
      </c>
      <c r="G20" s="148">
        <v>492</v>
      </c>
      <c r="H20" s="147">
        <v>617</v>
      </c>
      <c r="I20" s="6">
        <f t="shared" si="0"/>
        <v>0.7974068071312804</v>
      </c>
      <c r="J20" s="158">
        <v>35</v>
      </c>
      <c r="K20" s="158">
        <v>13248</v>
      </c>
    </row>
    <row r="21" spans="1:11" ht="13.5">
      <c r="A21">
        <v>87</v>
      </c>
      <c r="B21" s="2" t="s">
        <v>2402</v>
      </c>
      <c r="C21" s="2" t="s">
        <v>359</v>
      </c>
      <c r="D21" s="2" t="s">
        <v>2351</v>
      </c>
      <c r="E21" s="144" t="s">
        <v>833</v>
      </c>
      <c r="F21" s="145">
        <v>4</v>
      </c>
      <c r="G21" s="148">
        <v>606</v>
      </c>
      <c r="H21" s="147">
        <v>749</v>
      </c>
      <c r="I21" s="6">
        <f t="shared" si="0"/>
        <v>0.8090787716955942</v>
      </c>
      <c r="J21" s="158">
        <v>40</v>
      </c>
      <c r="K21" s="158">
        <v>18719</v>
      </c>
    </row>
    <row r="22" spans="1:11" ht="13.5">
      <c r="A22">
        <v>3</v>
      </c>
      <c r="B22" s="2" t="s">
        <v>2313</v>
      </c>
      <c r="C22" s="2" t="s">
        <v>359</v>
      </c>
      <c r="D22" s="2" t="s">
        <v>2314</v>
      </c>
      <c r="E22" s="144" t="s">
        <v>833</v>
      </c>
      <c r="F22" s="145">
        <v>2</v>
      </c>
      <c r="G22" s="146">
        <v>4941</v>
      </c>
      <c r="H22" s="147">
        <v>5186</v>
      </c>
      <c r="I22" s="6">
        <f t="shared" si="0"/>
        <v>0.9527574238333976</v>
      </c>
      <c r="J22" s="10">
        <v>120</v>
      </c>
      <c r="K22" s="10">
        <v>259278</v>
      </c>
    </row>
    <row r="23" spans="1:11" ht="13.5">
      <c r="A23">
        <v>5</v>
      </c>
      <c r="B23" s="2" t="s">
        <v>2316</v>
      </c>
      <c r="C23" s="2" t="s">
        <v>842</v>
      </c>
      <c r="D23" s="2" t="s">
        <v>2314</v>
      </c>
      <c r="E23" s="144" t="s">
        <v>833</v>
      </c>
      <c r="F23" s="145">
        <v>3</v>
      </c>
      <c r="G23" s="148">
        <v>5304</v>
      </c>
      <c r="H23" s="147">
        <v>5886</v>
      </c>
      <c r="I23" s="6">
        <f t="shared" si="0"/>
        <v>0.9011213047910296</v>
      </c>
      <c r="J23" s="10">
        <v>163</v>
      </c>
      <c r="K23" s="10">
        <v>248095</v>
      </c>
    </row>
    <row r="24" spans="1:11" ht="13.5">
      <c r="A24">
        <v>9</v>
      </c>
      <c r="B24" s="2" t="s">
        <v>2321</v>
      </c>
      <c r="C24" s="145" t="s">
        <v>2319</v>
      </c>
      <c r="D24" s="2" t="s">
        <v>2314</v>
      </c>
      <c r="E24" s="144" t="s">
        <v>833</v>
      </c>
      <c r="F24" s="145">
        <v>2</v>
      </c>
      <c r="G24" s="148">
        <v>1887</v>
      </c>
      <c r="H24" s="147">
        <v>1972</v>
      </c>
      <c r="I24" s="151">
        <f t="shared" si="0"/>
        <v>0.9568965517241379</v>
      </c>
      <c r="J24" s="158">
        <v>46</v>
      </c>
      <c r="K24" s="158">
        <v>98556</v>
      </c>
    </row>
    <row r="25" spans="1:11" ht="13.5">
      <c r="A25">
        <v>10</v>
      </c>
      <c r="B25" s="2" t="s">
        <v>2322</v>
      </c>
      <c r="C25" s="2" t="s">
        <v>2323</v>
      </c>
      <c r="D25" s="2" t="s">
        <v>2314</v>
      </c>
      <c r="E25" s="144" t="s">
        <v>833</v>
      </c>
      <c r="F25" s="145">
        <v>3</v>
      </c>
      <c r="G25" s="148">
        <v>1575</v>
      </c>
      <c r="H25" s="147">
        <v>1738</v>
      </c>
      <c r="I25" s="151">
        <f t="shared" si="0"/>
        <v>0.9062140391254315</v>
      </c>
      <c r="J25" s="10">
        <v>47</v>
      </c>
      <c r="K25" s="10">
        <v>75702</v>
      </c>
    </row>
    <row r="26" spans="1:11" ht="13.5">
      <c r="A26">
        <v>11</v>
      </c>
      <c r="B26" s="2" t="s">
        <v>2324</v>
      </c>
      <c r="C26" s="145" t="s">
        <v>2319</v>
      </c>
      <c r="D26" s="2" t="s">
        <v>2314</v>
      </c>
      <c r="E26" s="144" t="s">
        <v>833</v>
      </c>
      <c r="F26" s="145">
        <v>3</v>
      </c>
      <c r="G26" s="148">
        <v>2465</v>
      </c>
      <c r="H26" s="147">
        <v>2704</v>
      </c>
      <c r="I26" s="6">
        <f t="shared" si="0"/>
        <v>0.911612426035503</v>
      </c>
      <c r="J26" s="10">
        <v>71</v>
      </c>
      <c r="K26" s="10">
        <v>121230</v>
      </c>
    </row>
    <row r="27" spans="1:11" ht="13.5">
      <c r="A27">
        <v>12</v>
      </c>
      <c r="B27" s="2" t="s">
        <v>2325</v>
      </c>
      <c r="C27" s="2" t="s">
        <v>365</v>
      </c>
      <c r="D27" s="2" t="s">
        <v>2314</v>
      </c>
      <c r="E27" s="144" t="s">
        <v>833</v>
      </c>
      <c r="F27" s="145">
        <v>4</v>
      </c>
      <c r="G27" s="148">
        <v>10043</v>
      </c>
      <c r="H27" s="147">
        <v>11080</v>
      </c>
      <c r="I27" s="151">
        <f t="shared" si="0"/>
        <v>0.9064079422382672</v>
      </c>
      <c r="J27" s="10">
        <v>299</v>
      </c>
      <c r="K27" s="10">
        <v>481110</v>
      </c>
    </row>
    <row r="28" spans="1:11" ht="13.5">
      <c r="A28">
        <v>13</v>
      </c>
      <c r="B28" s="2" t="s">
        <v>2326</v>
      </c>
      <c r="C28" s="2" t="s">
        <v>1009</v>
      </c>
      <c r="D28" s="2" t="s">
        <v>2314</v>
      </c>
      <c r="E28" s="144" t="s">
        <v>833</v>
      </c>
      <c r="F28" s="145">
        <v>2</v>
      </c>
      <c r="G28" s="148">
        <v>7187</v>
      </c>
      <c r="H28" s="147">
        <v>7350</v>
      </c>
      <c r="I28" s="151">
        <f t="shared" si="0"/>
        <v>0.9778231292517007</v>
      </c>
      <c r="J28" s="10">
        <v>146</v>
      </c>
      <c r="K28" s="10">
        <v>346638</v>
      </c>
    </row>
    <row r="29" spans="1:11" ht="13.5">
      <c r="A29">
        <v>15</v>
      </c>
      <c r="B29" s="2" t="s">
        <v>2328</v>
      </c>
      <c r="C29" s="2" t="s">
        <v>359</v>
      </c>
      <c r="D29" s="2" t="s">
        <v>2314</v>
      </c>
      <c r="E29" s="144" t="s">
        <v>833</v>
      </c>
      <c r="F29" s="145">
        <v>4</v>
      </c>
      <c r="G29" s="148">
        <v>867</v>
      </c>
      <c r="H29" s="147">
        <v>1028</v>
      </c>
      <c r="I29" s="6">
        <f t="shared" si="0"/>
        <v>0.8433852140077821</v>
      </c>
      <c r="J29" s="158">
        <v>33</v>
      </c>
      <c r="K29" s="158">
        <v>39018</v>
      </c>
    </row>
    <row r="30" spans="1:11" ht="13.5">
      <c r="A30">
        <v>16</v>
      </c>
      <c r="B30" s="2" t="s">
        <v>2329</v>
      </c>
      <c r="C30" s="2" t="s">
        <v>359</v>
      </c>
      <c r="D30" s="2" t="s">
        <v>2314</v>
      </c>
      <c r="E30" s="144" t="s">
        <v>833</v>
      </c>
      <c r="F30" s="145">
        <v>2</v>
      </c>
      <c r="G30" s="148">
        <v>4429</v>
      </c>
      <c r="H30" s="147">
        <v>4436</v>
      </c>
      <c r="I30" s="6">
        <f t="shared" si="0"/>
        <v>0.9984220018034266</v>
      </c>
      <c r="J30" s="158">
        <v>74</v>
      </c>
      <c r="K30" s="158">
        <v>222294</v>
      </c>
    </row>
    <row r="31" spans="1:11" ht="13.5">
      <c r="A31">
        <v>17</v>
      </c>
      <c r="B31" s="2" t="s">
        <v>203</v>
      </c>
      <c r="C31" s="2" t="s">
        <v>2330</v>
      </c>
      <c r="D31" s="2" t="s">
        <v>2314</v>
      </c>
      <c r="E31" s="144" t="s">
        <v>833</v>
      </c>
      <c r="F31" s="145">
        <v>2</v>
      </c>
      <c r="G31" s="148">
        <v>7279</v>
      </c>
      <c r="H31" s="147">
        <v>7435</v>
      </c>
      <c r="I31" s="6">
        <f t="shared" si="0"/>
        <v>0.9790181573638198</v>
      </c>
      <c r="J31" s="158">
        <v>139</v>
      </c>
      <c r="K31" s="158">
        <v>359814</v>
      </c>
    </row>
    <row r="32" spans="1:11" ht="13.5">
      <c r="A32">
        <v>20</v>
      </c>
      <c r="B32" s="2" t="s">
        <v>2334</v>
      </c>
      <c r="C32" s="2" t="s">
        <v>2333</v>
      </c>
      <c r="D32" s="2" t="s">
        <v>2314</v>
      </c>
      <c r="E32" s="144" t="s">
        <v>833</v>
      </c>
      <c r="F32" s="145">
        <v>4</v>
      </c>
      <c r="G32" s="148">
        <v>832</v>
      </c>
      <c r="H32" s="147">
        <v>1004</v>
      </c>
      <c r="I32" s="6">
        <f t="shared" si="0"/>
        <v>0.8286852589641435</v>
      </c>
      <c r="J32" s="158">
        <v>35</v>
      </c>
      <c r="K32" s="158">
        <v>36108</v>
      </c>
    </row>
    <row r="33" spans="1:11" ht="13.5">
      <c r="A33">
        <v>21</v>
      </c>
      <c r="B33" s="2" t="s">
        <v>2335</v>
      </c>
      <c r="C33" s="2" t="s">
        <v>842</v>
      </c>
      <c r="D33" s="2" t="s">
        <v>2314</v>
      </c>
      <c r="E33" s="144" t="s">
        <v>833</v>
      </c>
      <c r="F33" s="145">
        <v>2</v>
      </c>
      <c r="G33" s="148">
        <v>1049</v>
      </c>
      <c r="H33" s="147">
        <v>1054</v>
      </c>
      <c r="I33" s="6">
        <f t="shared" si="0"/>
        <v>0.9952561669829222</v>
      </c>
      <c r="J33" s="158">
        <v>32</v>
      </c>
      <c r="K33" s="158">
        <v>47982</v>
      </c>
    </row>
    <row r="34" spans="1:11" ht="13.5">
      <c r="A34">
        <v>23</v>
      </c>
      <c r="B34" s="2" t="s">
        <v>2337</v>
      </c>
      <c r="C34" s="2" t="s">
        <v>842</v>
      </c>
      <c r="D34" s="2" t="s">
        <v>2314</v>
      </c>
      <c r="E34" s="144" t="s">
        <v>833</v>
      </c>
      <c r="F34" s="145">
        <v>4</v>
      </c>
      <c r="G34" s="148">
        <v>926</v>
      </c>
      <c r="H34" s="147">
        <v>1127</v>
      </c>
      <c r="I34" s="6">
        <f t="shared" si="0"/>
        <v>0.8216503992901508</v>
      </c>
      <c r="J34" s="158">
        <v>41</v>
      </c>
      <c r="K34" s="158">
        <v>39319</v>
      </c>
    </row>
    <row r="35" spans="1:11" ht="13.5">
      <c r="A35">
        <v>24</v>
      </c>
      <c r="B35" s="2" t="s">
        <v>2338</v>
      </c>
      <c r="C35" s="2" t="s">
        <v>842</v>
      </c>
      <c r="D35" s="2" t="s">
        <v>2314</v>
      </c>
      <c r="E35" s="144" t="s">
        <v>833</v>
      </c>
      <c r="F35" s="145">
        <v>4</v>
      </c>
      <c r="G35" s="148">
        <v>1770</v>
      </c>
      <c r="H35" s="147">
        <v>2117</v>
      </c>
      <c r="I35" s="6">
        <f aca="true" t="shared" si="1" ref="I35:I66">G35/H35</f>
        <v>0.8360888049126122</v>
      </c>
      <c r="J35" s="158">
        <v>71</v>
      </c>
      <c r="K35" s="158">
        <v>78420</v>
      </c>
    </row>
    <row r="36" spans="1:11" ht="13.5">
      <c r="A36">
        <v>27</v>
      </c>
      <c r="B36" s="2" t="s">
        <v>2341</v>
      </c>
      <c r="C36" s="2" t="s">
        <v>842</v>
      </c>
      <c r="D36" s="2" t="s">
        <v>2314</v>
      </c>
      <c r="E36" s="144" t="s">
        <v>833</v>
      </c>
      <c r="F36" s="145">
        <v>4</v>
      </c>
      <c r="G36" s="148">
        <v>1708</v>
      </c>
      <c r="H36" s="147">
        <v>2065</v>
      </c>
      <c r="I36" s="6">
        <f t="shared" si="1"/>
        <v>0.8271186440677966</v>
      </c>
      <c r="J36" s="158">
        <v>73</v>
      </c>
      <c r="K36" s="158">
        <v>84153</v>
      </c>
    </row>
    <row r="37" spans="1:11" ht="13.5">
      <c r="A37">
        <v>28</v>
      </c>
      <c r="B37" s="2" t="s">
        <v>2342</v>
      </c>
      <c r="C37" s="2" t="s">
        <v>842</v>
      </c>
      <c r="D37" s="2" t="s">
        <v>2314</v>
      </c>
      <c r="E37" s="144" t="s">
        <v>833</v>
      </c>
      <c r="F37" s="145">
        <v>3</v>
      </c>
      <c r="G37" s="148">
        <v>663</v>
      </c>
      <c r="H37" s="147">
        <v>776</v>
      </c>
      <c r="I37" s="6">
        <f t="shared" si="1"/>
        <v>0.854381443298969</v>
      </c>
      <c r="J37" s="158">
        <v>23</v>
      </c>
      <c r="K37" s="158">
        <v>31026</v>
      </c>
    </row>
    <row r="38" spans="1:11" ht="13.5">
      <c r="A38">
        <v>29</v>
      </c>
      <c r="B38" s="2" t="s">
        <v>2343</v>
      </c>
      <c r="C38" s="2" t="s">
        <v>842</v>
      </c>
      <c r="D38" s="2" t="s">
        <v>2314</v>
      </c>
      <c r="E38" s="144" t="s">
        <v>833</v>
      </c>
      <c r="F38" s="145">
        <v>4</v>
      </c>
      <c r="G38" s="148">
        <v>873</v>
      </c>
      <c r="H38" s="147">
        <v>1044</v>
      </c>
      <c r="I38" s="6">
        <f t="shared" si="1"/>
        <v>0.8362068965517241</v>
      </c>
      <c r="J38" s="158">
        <v>35</v>
      </c>
      <c r="K38" s="158">
        <v>38664</v>
      </c>
    </row>
    <row r="39" spans="1:11" ht="13.5">
      <c r="A39">
        <v>31</v>
      </c>
      <c r="B39" s="2" t="s">
        <v>2345</v>
      </c>
      <c r="C39" s="2" t="s">
        <v>2323</v>
      </c>
      <c r="D39" s="2" t="s">
        <v>2314</v>
      </c>
      <c r="E39" s="144" t="s">
        <v>833</v>
      </c>
      <c r="F39" s="145">
        <v>5</v>
      </c>
      <c r="G39" s="148">
        <v>2795</v>
      </c>
      <c r="H39" s="147">
        <v>3367</v>
      </c>
      <c r="I39" s="6">
        <f t="shared" si="1"/>
        <v>0.8301158301158301</v>
      </c>
      <c r="J39" s="158">
        <v>117</v>
      </c>
      <c r="K39" s="158">
        <v>121012</v>
      </c>
    </row>
    <row r="40" spans="1:11" ht="13.5">
      <c r="A40">
        <v>32</v>
      </c>
      <c r="B40" s="2" t="s">
        <v>2346</v>
      </c>
      <c r="C40" s="145" t="s">
        <v>2319</v>
      </c>
      <c r="D40" s="2" t="s">
        <v>2314</v>
      </c>
      <c r="E40" s="144" t="s">
        <v>833</v>
      </c>
      <c r="F40" s="145">
        <v>5</v>
      </c>
      <c r="G40" s="148">
        <v>4014</v>
      </c>
      <c r="H40" s="147">
        <v>4758</v>
      </c>
      <c r="I40" s="6">
        <f t="shared" si="1"/>
        <v>0.8436317780580076</v>
      </c>
      <c r="J40" s="158">
        <v>152</v>
      </c>
      <c r="K40" s="158">
        <v>181782</v>
      </c>
    </row>
    <row r="41" spans="1:11" ht="13.5">
      <c r="A41">
        <v>33</v>
      </c>
      <c r="B41" s="2" t="s">
        <v>2347</v>
      </c>
      <c r="C41" s="145" t="s">
        <v>2319</v>
      </c>
      <c r="D41" s="2" t="s">
        <v>2314</v>
      </c>
      <c r="E41" s="144" t="s">
        <v>833</v>
      </c>
      <c r="F41" s="145">
        <v>4</v>
      </c>
      <c r="G41" s="148">
        <v>1972</v>
      </c>
      <c r="H41" s="147">
        <v>2325</v>
      </c>
      <c r="I41" s="6">
        <f t="shared" si="1"/>
        <v>0.8481720430107527</v>
      </c>
      <c r="J41" s="158">
        <v>77</v>
      </c>
      <c r="K41" s="158">
        <v>86712</v>
      </c>
    </row>
    <row r="42" spans="1:11" ht="13.5">
      <c r="A42">
        <v>34</v>
      </c>
      <c r="B42" s="2" t="s">
        <v>2348</v>
      </c>
      <c r="C42" s="145" t="s">
        <v>2319</v>
      </c>
      <c r="D42" s="2" t="s">
        <v>2314</v>
      </c>
      <c r="E42" s="144" t="s">
        <v>833</v>
      </c>
      <c r="F42" s="145">
        <v>3</v>
      </c>
      <c r="G42" s="148">
        <v>528</v>
      </c>
      <c r="H42" s="147">
        <v>615</v>
      </c>
      <c r="I42" s="6">
        <f t="shared" si="1"/>
        <v>0.8585365853658536</v>
      </c>
      <c r="J42" s="158">
        <v>19</v>
      </c>
      <c r="K42" s="158">
        <v>24012</v>
      </c>
    </row>
    <row r="43" spans="1:11" ht="13.5">
      <c r="A43">
        <v>35</v>
      </c>
      <c r="B43" s="2" t="s">
        <v>2349</v>
      </c>
      <c r="C43" s="2" t="s">
        <v>365</v>
      </c>
      <c r="D43" s="2" t="s">
        <v>2314</v>
      </c>
      <c r="E43" s="144" t="s">
        <v>833</v>
      </c>
      <c r="F43" s="145">
        <v>3</v>
      </c>
      <c r="G43" s="148">
        <v>1257</v>
      </c>
      <c r="H43" s="147">
        <v>1468</v>
      </c>
      <c r="I43" s="6">
        <f t="shared" si="1"/>
        <v>0.8562670299727521</v>
      </c>
      <c r="J43" s="158">
        <v>46</v>
      </c>
      <c r="K43" s="158">
        <v>56922</v>
      </c>
    </row>
    <row r="44" spans="1:11" ht="13.5">
      <c r="A44">
        <v>38</v>
      </c>
      <c r="B44" s="2" t="s">
        <v>2353</v>
      </c>
      <c r="C44" s="2" t="s">
        <v>365</v>
      </c>
      <c r="D44" s="2" t="s">
        <v>2314</v>
      </c>
      <c r="E44" s="144" t="s">
        <v>833</v>
      </c>
      <c r="F44" s="145">
        <v>3</v>
      </c>
      <c r="G44" s="148">
        <v>1416</v>
      </c>
      <c r="H44" s="147">
        <v>1641</v>
      </c>
      <c r="I44" s="6">
        <f t="shared" si="1"/>
        <v>0.8628884826325411</v>
      </c>
      <c r="J44" s="158">
        <v>49</v>
      </c>
      <c r="K44" s="158">
        <v>65558</v>
      </c>
    </row>
    <row r="45" spans="1:11" ht="13.5">
      <c r="A45">
        <v>39</v>
      </c>
      <c r="B45" s="2" t="s">
        <v>2354</v>
      </c>
      <c r="C45" s="2" t="s">
        <v>365</v>
      </c>
      <c r="D45" s="2" t="s">
        <v>2314</v>
      </c>
      <c r="E45" s="144" t="s">
        <v>833</v>
      </c>
      <c r="F45" s="145">
        <v>3</v>
      </c>
      <c r="G45" s="148">
        <v>798</v>
      </c>
      <c r="H45" s="147">
        <v>921</v>
      </c>
      <c r="I45" s="6">
        <f t="shared" si="1"/>
        <v>0.8664495114006515</v>
      </c>
      <c r="J45" s="158">
        <v>27</v>
      </c>
      <c r="K45" s="158">
        <v>37110</v>
      </c>
    </row>
    <row r="46" spans="1:11" ht="13.5">
      <c r="A46">
        <v>40</v>
      </c>
      <c r="B46" s="2" t="s">
        <v>2355</v>
      </c>
      <c r="C46" s="2" t="s">
        <v>365</v>
      </c>
      <c r="D46" s="2" t="s">
        <v>2314</v>
      </c>
      <c r="E46" s="144" t="s">
        <v>833</v>
      </c>
      <c r="F46" s="145">
        <v>4</v>
      </c>
      <c r="G46" s="148">
        <v>574</v>
      </c>
      <c r="H46" s="147">
        <v>679</v>
      </c>
      <c r="I46" s="6">
        <f t="shared" si="1"/>
        <v>0.845360824742268</v>
      </c>
      <c r="J46" s="158">
        <v>23</v>
      </c>
      <c r="K46" s="158">
        <v>25008</v>
      </c>
    </row>
    <row r="47" spans="1:11" ht="13.5">
      <c r="A47">
        <v>41</v>
      </c>
      <c r="B47" s="2" t="s">
        <v>2356</v>
      </c>
      <c r="C47" s="2" t="s">
        <v>365</v>
      </c>
      <c r="D47" s="2" t="s">
        <v>2314</v>
      </c>
      <c r="E47" s="144" t="s">
        <v>833</v>
      </c>
      <c r="F47" s="145">
        <v>3</v>
      </c>
      <c r="G47" s="148">
        <v>983</v>
      </c>
      <c r="H47" s="147">
        <v>1130</v>
      </c>
      <c r="I47" s="6">
        <f t="shared" si="1"/>
        <v>0.8699115044247787</v>
      </c>
      <c r="J47" s="158">
        <v>32</v>
      </c>
      <c r="K47" s="158">
        <v>46241</v>
      </c>
    </row>
    <row r="48" spans="1:11" ht="13.5">
      <c r="A48">
        <v>42</v>
      </c>
      <c r="B48" s="2" t="s">
        <v>2357</v>
      </c>
      <c r="C48" s="2" t="s">
        <v>365</v>
      </c>
      <c r="D48" s="2" t="s">
        <v>2314</v>
      </c>
      <c r="E48" s="144" t="s">
        <v>833</v>
      </c>
      <c r="F48" s="145">
        <v>5</v>
      </c>
      <c r="G48" s="148">
        <v>10133</v>
      </c>
      <c r="H48" s="147">
        <v>12097</v>
      </c>
      <c r="I48" s="6">
        <f t="shared" si="1"/>
        <v>0.8376456972803175</v>
      </c>
      <c r="J48" s="158">
        <v>428</v>
      </c>
      <c r="K48" s="158">
        <v>425808</v>
      </c>
    </row>
    <row r="49" spans="1:11" ht="13.5">
      <c r="A49">
        <v>43</v>
      </c>
      <c r="B49" s="2" t="s">
        <v>2358</v>
      </c>
      <c r="C49" s="2" t="s">
        <v>1009</v>
      </c>
      <c r="D49" s="2" t="s">
        <v>2314</v>
      </c>
      <c r="E49" s="144" t="s">
        <v>833</v>
      </c>
      <c r="F49" s="145">
        <v>3</v>
      </c>
      <c r="G49" s="148">
        <v>3470</v>
      </c>
      <c r="H49" s="147">
        <v>3975</v>
      </c>
      <c r="I49" s="6">
        <f t="shared" si="1"/>
        <v>0.8729559748427673</v>
      </c>
      <c r="J49" s="158">
        <v>110</v>
      </c>
      <c r="K49" s="158">
        <v>164460</v>
      </c>
    </row>
    <row r="50" spans="1:11" ht="13.5">
      <c r="A50">
        <v>44</v>
      </c>
      <c r="B50" s="2" t="s">
        <v>2359</v>
      </c>
      <c r="C50" s="145" t="s">
        <v>2319</v>
      </c>
      <c r="D50" s="2" t="s">
        <v>2314</v>
      </c>
      <c r="E50" s="144" t="s">
        <v>833</v>
      </c>
      <c r="F50" s="145">
        <v>5</v>
      </c>
      <c r="G50" s="148">
        <v>3567</v>
      </c>
      <c r="H50" s="147">
        <v>4204</v>
      </c>
      <c r="I50" s="6">
        <f t="shared" si="1"/>
        <v>0.8484776403425309</v>
      </c>
      <c r="J50" s="158">
        <v>139</v>
      </c>
      <c r="K50" s="158">
        <v>157164</v>
      </c>
    </row>
    <row r="51" spans="1:11" ht="13.5">
      <c r="A51">
        <v>45</v>
      </c>
      <c r="B51" s="2" t="s">
        <v>2360</v>
      </c>
      <c r="C51" s="2" t="s">
        <v>359</v>
      </c>
      <c r="D51" s="2" t="s">
        <v>2314</v>
      </c>
      <c r="E51" s="144" t="s">
        <v>833</v>
      </c>
      <c r="F51" s="145">
        <v>2</v>
      </c>
      <c r="G51" s="148">
        <v>1919</v>
      </c>
      <c r="H51" s="147">
        <v>1967</v>
      </c>
      <c r="I51" s="6">
        <f t="shared" si="1"/>
        <v>0.9755973563802746</v>
      </c>
      <c r="J51" s="158">
        <v>43</v>
      </c>
      <c r="K51" s="158">
        <v>107164</v>
      </c>
    </row>
    <row r="52" spans="1:11" ht="13.5">
      <c r="A52">
        <v>49</v>
      </c>
      <c r="B52" s="2" t="s">
        <v>2364</v>
      </c>
      <c r="C52" s="2" t="s">
        <v>359</v>
      </c>
      <c r="D52" s="2" t="s">
        <v>2314</v>
      </c>
      <c r="E52" s="144" t="s">
        <v>833</v>
      </c>
      <c r="F52" s="145">
        <v>2</v>
      </c>
      <c r="G52" s="148">
        <v>1556</v>
      </c>
      <c r="H52" s="147">
        <v>1559</v>
      </c>
      <c r="I52" s="6">
        <f t="shared" si="1"/>
        <v>0.9980756895445798</v>
      </c>
      <c r="J52" s="158">
        <v>33</v>
      </c>
      <c r="K52" s="158">
        <v>87102</v>
      </c>
    </row>
    <row r="53" spans="1:11" ht="13.5">
      <c r="A53">
        <v>51</v>
      </c>
      <c r="B53" s="2" t="s">
        <v>2366</v>
      </c>
      <c r="C53" s="2" t="s">
        <v>842</v>
      </c>
      <c r="D53" s="2" t="s">
        <v>2314</v>
      </c>
      <c r="E53" s="144" t="s">
        <v>833</v>
      </c>
      <c r="F53" s="145">
        <v>2</v>
      </c>
      <c r="G53" s="148">
        <v>6399</v>
      </c>
      <c r="H53" s="147">
        <v>6568</v>
      </c>
      <c r="I53" s="6">
        <f t="shared" si="1"/>
        <v>0.9742691839220463</v>
      </c>
      <c r="J53" s="158">
        <v>151</v>
      </c>
      <c r="K53" s="158">
        <v>343116</v>
      </c>
    </row>
    <row r="54" spans="1:11" ht="13.5">
      <c r="A54">
        <v>57</v>
      </c>
      <c r="B54" s="2" t="s">
        <v>2372</v>
      </c>
      <c r="C54" s="2" t="s">
        <v>842</v>
      </c>
      <c r="D54" s="2" t="s">
        <v>2314</v>
      </c>
      <c r="E54" s="144" t="s">
        <v>833</v>
      </c>
      <c r="F54" s="145">
        <v>2</v>
      </c>
      <c r="G54" s="148">
        <v>6572</v>
      </c>
      <c r="H54" s="147">
        <v>6585</v>
      </c>
      <c r="I54" s="6">
        <f t="shared" si="1"/>
        <v>0.9980258162490508</v>
      </c>
      <c r="J54" s="158">
        <v>129</v>
      </c>
      <c r="K54" s="158">
        <v>383424</v>
      </c>
    </row>
    <row r="55" spans="1:11" ht="13.5">
      <c r="A55">
        <v>58</v>
      </c>
      <c r="B55" s="2" t="s">
        <v>2373</v>
      </c>
      <c r="C55" s="2" t="s">
        <v>842</v>
      </c>
      <c r="D55" s="2" t="s">
        <v>2314</v>
      </c>
      <c r="E55" s="144" t="s">
        <v>833</v>
      </c>
      <c r="F55" s="145">
        <v>2</v>
      </c>
      <c r="G55" s="148">
        <v>3015</v>
      </c>
      <c r="H55" s="147">
        <v>3020</v>
      </c>
      <c r="I55" s="6">
        <f t="shared" si="1"/>
        <v>0.9983443708609272</v>
      </c>
      <c r="J55" s="158">
        <v>55</v>
      </c>
      <c r="K55" s="158">
        <v>186390</v>
      </c>
    </row>
    <row r="56" spans="1:11" ht="13.5">
      <c r="A56">
        <v>59</v>
      </c>
      <c r="B56" s="2" t="s">
        <v>2374</v>
      </c>
      <c r="C56" s="2" t="s">
        <v>842</v>
      </c>
      <c r="D56" s="2" t="s">
        <v>2314</v>
      </c>
      <c r="E56" s="144" t="s">
        <v>833</v>
      </c>
      <c r="F56" s="145">
        <v>2</v>
      </c>
      <c r="G56" s="148">
        <v>1385</v>
      </c>
      <c r="H56" s="147">
        <v>1453</v>
      </c>
      <c r="I56" s="6">
        <f t="shared" si="1"/>
        <v>0.9532002752924983</v>
      </c>
      <c r="J56" s="158">
        <v>37</v>
      </c>
      <c r="K56" s="158">
        <v>68370</v>
      </c>
    </row>
    <row r="57" spans="1:11" ht="13.5">
      <c r="A57">
        <v>60</v>
      </c>
      <c r="B57" s="2" t="s">
        <v>2375</v>
      </c>
      <c r="C57" s="145" t="s">
        <v>2319</v>
      </c>
      <c r="D57" s="2" t="s">
        <v>2314</v>
      </c>
      <c r="E57" s="144" t="s">
        <v>833</v>
      </c>
      <c r="F57" s="145">
        <v>3</v>
      </c>
      <c r="G57" s="148">
        <v>11096</v>
      </c>
      <c r="H57" s="147">
        <v>11623</v>
      </c>
      <c r="I57" s="6">
        <f t="shared" si="1"/>
        <v>0.9546588660414695</v>
      </c>
      <c r="J57" s="158">
        <v>287</v>
      </c>
      <c r="K57" s="158">
        <v>559728</v>
      </c>
    </row>
    <row r="58" spans="1:11" ht="13.5">
      <c r="A58">
        <v>61</v>
      </c>
      <c r="B58" s="2" t="s">
        <v>2376</v>
      </c>
      <c r="C58" s="145" t="s">
        <v>2319</v>
      </c>
      <c r="D58" s="2" t="s">
        <v>2314</v>
      </c>
      <c r="E58" s="144" t="s">
        <v>833</v>
      </c>
      <c r="F58" s="145">
        <v>2</v>
      </c>
      <c r="G58" s="148">
        <v>3937</v>
      </c>
      <c r="H58" s="147">
        <v>3945</v>
      </c>
      <c r="I58" s="6">
        <f t="shared" si="1"/>
        <v>0.9979721166032953</v>
      </c>
      <c r="J58" s="158">
        <v>79</v>
      </c>
      <c r="K58" s="158">
        <v>229020</v>
      </c>
    </row>
    <row r="59" spans="1:11" ht="13.5">
      <c r="A59">
        <v>62</v>
      </c>
      <c r="B59" s="2" t="s">
        <v>2377</v>
      </c>
      <c r="C59" s="2" t="s">
        <v>365</v>
      </c>
      <c r="D59" s="2" t="s">
        <v>2314</v>
      </c>
      <c r="E59" s="144" t="s">
        <v>833</v>
      </c>
      <c r="F59" s="145">
        <v>2</v>
      </c>
      <c r="G59" s="148">
        <v>5838</v>
      </c>
      <c r="H59" s="147">
        <v>5995</v>
      </c>
      <c r="I59" s="6">
        <f t="shared" si="1"/>
        <v>0.9738115095913261</v>
      </c>
      <c r="J59" s="158">
        <v>140</v>
      </c>
      <c r="K59" s="158">
        <v>314568</v>
      </c>
    </row>
    <row r="60" spans="1:11" ht="13.5">
      <c r="A60">
        <v>63</v>
      </c>
      <c r="B60" s="2" t="s">
        <v>2378</v>
      </c>
      <c r="C60" s="2" t="s">
        <v>365</v>
      </c>
      <c r="D60" s="2" t="s">
        <v>2314</v>
      </c>
      <c r="E60" s="144" t="s">
        <v>833</v>
      </c>
      <c r="F60" s="145">
        <v>2</v>
      </c>
      <c r="G60" s="148">
        <v>1045</v>
      </c>
      <c r="H60" s="147">
        <v>1143</v>
      </c>
      <c r="I60" s="6">
        <f t="shared" si="1"/>
        <v>0.9142607174103237</v>
      </c>
      <c r="J60" s="158">
        <v>32</v>
      </c>
      <c r="K60" s="158">
        <v>50262</v>
      </c>
    </row>
    <row r="61" spans="1:11" ht="13.5">
      <c r="A61">
        <v>66</v>
      </c>
      <c r="B61" s="2" t="s">
        <v>2381</v>
      </c>
      <c r="C61" s="145" t="s">
        <v>2319</v>
      </c>
      <c r="D61" s="2" t="s">
        <v>2314</v>
      </c>
      <c r="E61" s="144" t="s">
        <v>833</v>
      </c>
      <c r="F61" s="145">
        <v>2</v>
      </c>
      <c r="G61" s="148">
        <v>4192</v>
      </c>
      <c r="H61" s="147">
        <v>4261</v>
      </c>
      <c r="I61" s="6">
        <f t="shared" si="1"/>
        <v>0.98380661816475</v>
      </c>
      <c r="J61" s="158">
        <v>95</v>
      </c>
      <c r="K61" s="158">
        <v>216624</v>
      </c>
    </row>
    <row r="62" spans="1:11" ht="13.5">
      <c r="A62">
        <v>67</v>
      </c>
      <c r="B62" s="2" t="s">
        <v>2382</v>
      </c>
      <c r="C62" s="2" t="s">
        <v>365</v>
      </c>
      <c r="D62" s="2" t="s">
        <v>2314</v>
      </c>
      <c r="E62" s="144" t="s">
        <v>833</v>
      </c>
      <c r="F62" s="145">
        <v>2</v>
      </c>
      <c r="G62" s="148">
        <v>5043</v>
      </c>
      <c r="H62" s="147">
        <v>5225</v>
      </c>
      <c r="I62" s="6">
        <f t="shared" si="1"/>
        <v>0.9651674641148326</v>
      </c>
      <c r="J62" s="158">
        <v>119</v>
      </c>
      <c r="K62" s="158">
        <v>256398</v>
      </c>
    </row>
    <row r="63" spans="1:11" ht="13.5">
      <c r="A63">
        <v>68</v>
      </c>
      <c r="B63" s="2" t="s">
        <v>2383</v>
      </c>
      <c r="C63" s="2" t="s">
        <v>365</v>
      </c>
      <c r="D63" s="2" t="s">
        <v>2314</v>
      </c>
      <c r="E63" s="144" t="s">
        <v>833</v>
      </c>
      <c r="F63" s="145">
        <v>4</v>
      </c>
      <c r="G63" s="148">
        <v>1023</v>
      </c>
      <c r="H63" s="147">
        <v>1215</v>
      </c>
      <c r="I63" s="6">
        <f t="shared" si="1"/>
        <v>0.8419753086419753</v>
      </c>
      <c r="J63" s="158">
        <v>47</v>
      </c>
      <c r="K63" s="158">
        <v>44796</v>
      </c>
    </row>
    <row r="64" spans="1:11" ht="13.5">
      <c r="A64">
        <v>69</v>
      </c>
      <c r="B64" s="2" t="s">
        <v>2384</v>
      </c>
      <c r="C64" s="2" t="s">
        <v>365</v>
      </c>
      <c r="D64" s="2" t="s">
        <v>2314</v>
      </c>
      <c r="E64" s="144" t="s">
        <v>833</v>
      </c>
      <c r="F64" s="145">
        <v>4</v>
      </c>
      <c r="G64" s="148">
        <v>14897</v>
      </c>
      <c r="H64" s="147">
        <v>16337</v>
      </c>
      <c r="I64" s="6">
        <f t="shared" si="1"/>
        <v>0.9118565220052641</v>
      </c>
      <c r="J64" s="158">
        <v>397</v>
      </c>
      <c r="K64" s="158">
        <v>716503</v>
      </c>
    </row>
    <row r="65" spans="1:11" ht="13.5">
      <c r="A65">
        <v>70</v>
      </c>
      <c r="B65" s="2" t="s">
        <v>2385</v>
      </c>
      <c r="C65" s="145" t="s">
        <v>2319</v>
      </c>
      <c r="D65" s="2" t="s">
        <v>2314</v>
      </c>
      <c r="E65" s="144" t="s">
        <v>833</v>
      </c>
      <c r="F65" s="145">
        <v>2</v>
      </c>
      <c r="G65" s="148">
        <v>4766</v>
      </c>
      <c r="H65" s="147">
        <v>4819</v>
      </c>
      <c r="I65" s="6">
        <f t="shared" si="1"/>
        <v>0.9890018676073874</v>
      </c>
      <c r="J65" s="158">
        <v>97</v>
      </c>
      <c r="K65" s="158">
        <v>272922</v>
      </c>
    </row>
    <row r="66" spans="1:11" ht="13.5">
      <c r="A66">
        <v>71</v>
      </c>
      <c r="B66" s="2" t="s">
        <v>2386</v>
      </c>
      <c r="C66" s="145" t="s">
        <v>2319</v>
      </c>
      <c r="D66" s="2" t="s">
        <v>2314</v>
      </c>
      <c r="E66" s="144" t="s">
        <v>833</v>
      </c>
      <c r="F66" s="145">
        <v>2</v>
      </c>
      <c r="G66" s="148">
        <v>6675</v>
      </c>
      <c r="H66" s="147">
        <v>6789</v>
      </c>
      <c r="I66" s="6">
        <f t="shared" si="1"/>
        <v>0.9832081307998233</v>
      </c>
      <c r="J66" s="158">
        <v>143</v>
      </c>
      <c r="K66" s="158">
        <v>366594</v>
      </c>
    </row>
    <row r="67" spans="1:11" ht="13.5">
      <c r="A67">
        <v>74</v>
      </c>
      <c r="B67" s="2" t="s">
        <v>2389</v>
      </c>
      <c r="C67" s="2" t="s">
        <v>359</v>
      </c>
      <c r="D67" s="2" t="s">
        <v>2314</v>
      </c>
      <c r="E67" s="144" t="s">
        <v>833</v>
      </c>
      <c r="F67" s="145">
        <v>2</v>
      </c>
      <c r="G67" s="148">
        <v>1193</v>
      </c>
      <c r="H67" s="147">
        <v>1195</v>
      </c>
      <c r="I67" s="6">
        <f aca="true" t="shared" si="2" ref="I67:I98">G67/H67</f>
        <v>0.998326359832636</v>
      </c>
      <c r="J67" s="158">
        <v>23</v>
      </c>
      <c r="K67" s="158">
        <v>70620</v>
      </c>
    </row>
    <row r="68" spans="1:11" ht="13.5">
      <c r="A68">
        <v>76</v>
      </c>
      <c r="B68" s="2" t="s">
        <v>2391</v>
      </c>
      <c r="C68" s="2" t="s">
        <v>359</v>
      </c>
      <c r="D68" s="2" t="s">
        <v>2314</v>
      </c>
      <c r="E68" s="144" t="s">
        <v>833</v>
      </c>
      <c r="F68" s="145">
        <v>2</v>
      </c>
      <c r="G68" s="148">
        <v>1364</v>
      </c>
      <c r="H68" s="147">
        <v>1366</v>
      </c>
      <c r="I68" s="6">
        <f t="shared" si="2"/>
        <v>0.9985358711566618</v>
      </c>
      <c r="J68" s="158">
        <v>22</v>
      </c>
      <c r="K68" s="158">
        <v>79194</v>
      </c>
    </row>
    <row r="69" spans="1:11" ht="13.5">
      <c r="A69">
        <v>78</v>
      </c>
      <c r="B69" s="2" t="s">
        <v>2393</v>
      </c>
      <c r="C69" s="2" t="s">
        <v>359</v>
      </c>
      <c r="D69" s="2" t="s">
        <v>2314</v>
      </c>
      <c r="E69" s="144" t="s">
        <v>833</v>
      </c>
      <c r="F69" s="145">
        <v>2</v>
      </c>
      <c r="G69" s="148">
        <v>1459</v>
      </c>
      <c r="H69" s="147">
        <v>1461</v>
      </c>
      <c r="I69" s="6">
        <f t="shared" si="2"/>
        <v>0.998631074606434</v>
      </c>
      <c r="J69" s="158">
        <v>25</v>
      </c>
      <c r="K69" s="158">
        <v>83412</v>
      </c>
    </row>
    <row r="70" spans="1:11" ht="13.5">
      <c r="A70">
        <v>79</v>
      </c>
      <c r="B70" s="2" t="s">
        <v>2394</v>
      </c>
      <c r="C70" s="2" t="s">
        <v>359</v>
      </c>
      <c r="D70" s="2" t="s">
        <v>2314</v>
      </c>
      <c r="E70" s="144" t="s">
        <v>833</v>
      </c>
      <c r="F70" s="145">
        <v>2</v>
      </c>
      <c r="G70" s="148">
        <v>1697</v>
      </c>
      <c r="H70" s="147">
        <v>1701</v>
      </c>
      <c r="I70" s="6">
        <f t="shared" si="2"/>
        <v>0.9976484420928865</v>
      </c>
      <c r="J70" s="158">
        <v>38</v>
      </c>
      <c r="K70" s="158">
        <v>88740</v>
      </c>
    </row>
    <row r="71" spans="1:11" ht="13.5">
      <c r="A71">
        <v>80</v>
      </c>
      <c r="B71" s="2" t="s">
        <v>2395</v>
      </c>
      <c r="C71" s="2" t="s">
        <v>2330</v>
      </c>
      <c r="D71" s="2" t="s">
        <v>2314</v>
      </c>
      <c r="E71" s="144" t="s">
        <v>833</v>
      </c>
      <c r="F71" s="145">
        <v>2</v>
      </c>
      <c r="G71" s="148">
        <v>776</v>
      </c>
      <c r="H71" s="147">
        <v>779</v>
      </c>
      <c r="I71" s="6">
        <f t="shared" si="2"/>
        <v>0.9961489088575096</v>
      </c>
      <c r="J71" s="158">
        <v>26</v>
      </c>
      <c r="K71" s="158">
        <v>32592</v>
      </c>
    </row>
    <row r="72" spans="1:11" ht="13.5">
      <c r="A72">
        <v>81</v>
      </c>
      <c r="B72" s="2" t="s">
        <v>2396</v>
      </c>
      <c r="C72" s="2" t="s">
        <v>754</v>
      </c>
      <c r="D72" s="2" t="s">
        <v>2314</v>
      </c>
      <c r="E72" s="144" t="s">
        <v>833</v>
      </c>
      <c r="F72" s="145">
        <v>2</v>
      </c>
      <c r="G72" s="148">
        <v>15560</v>
      </c>
      <c r="H72" s="147">
        <v>15589</v>
      </c>
      <c r="I72" s="6">
        <f t="shared" si="2"/>
        <v>0.9981397139008275</v>
      </c>
      <c r="J72" s="158">
        <v>289</v>
      </c>
      <c r="K72" s="158">
        <v>970488</v>
      </c>
    </row>
    <row r="73" spans="1:11" ht="13.5">
      <c r="A73">
        <v>84</v>
      </c>
      <c r="B73" s="2" t="s">
        <v>2399</v>
      </c>
      <c r="C73" s="2" t="s">
        <v>754</v>
      </c>
      <c r="D73" s="2" t="s">
        <v>2314</v>
      </c>
      <c r="E73" s="144" t="s">
        <v>833</v>
      </c>
      <c r="F73" s="145">
        <v>2</v>
      </c>
      <c r="G73" s="148">
        <v>1329</v>
      </c>
      <c r="H73" s="147">
        <v>1331</v>
      </c>
      <c r="I73" s="6">
        <f t="shared" si="2"/>
        <v>0.9984973703981969</v>
      </c>
      <c r="J73" s="158">
        <v>24</v>
      </c>
      <c r="K73" s="158">
        <v>81359</v>
      </c>
    </row>
    <row r="74" spans="1:11" ht="13.5">
      <c r="A74">
        <v>88</v>
      </c>
      <c r="B74" s="2" t="s">
        <v>2403</v>
      </c>
      <c r="C74" s="2" t="s">
        <v>359</v>
      </c>
      <c r="D74" s="2" t="s">
        <v>2314</v>
      </c>
      <c r="E74" s="144" t="s">
        <v>833</v>
      </c>
      <c r="F74" s="145">
        <v>2</v>
      </c>
      <c r="G74" s="148">
        <v>940</v>
      </c>
      <c r="H74" s="147">
        <v>941</v>
      </c>
      <c r="I74" s="6">
        <f t="shared" si="2"/>
        <v>0.9989373007438895</v>
      </c>
      <c r="J74" s="158">
        <v>15</v>
      </c>
      <c r="K74" s="158">
        <v>59880</v>
      </c>
    </row>
    <row r="75" spans="1:11" ht="13.5">
      <c r="A75">
        <v>89</v>
      </c>
      <c r="B75" s="2" t="s">
        <v>2404</v>
      </c>
      <c r="C75" s="2" t="s">
        <v>359</v>
      </c>
      <c r="D75" s="2" t="s">
        <v>2314</v>
      </c>
      <c r="E75" s="144" t="s">
        <v>833</v>
      </c>
      <c r="F75" s="145">
        <v>2</v>
      </c>
      <c r="G75" s="148">
        <v>2772</v>
      </c>
      <c r="H75" s="147">
        <v>2776</v>
      </c>
      <c r="I75" s="6">
        <f t="shared" si="2"/>
        <v>0.9985590778097982</v>
      </c>
      <c r="J75" s="158">
        <v>44</v>
      </c>
      <c r="K75" s="158">
        <v>173772</v>
      </c>
    </row>
    <row r="76" spans="1:11" ht="13.5">
      <c r="A76">
        <v>90</v>
      </c>
      <c r="B76" s="2" t="s">
        <v>2405</v>
      </c>
      <c r="C76" s="2" t="s">
        <v>842</v>
      </c>
      <c r="D76" s="2" t="s">
        <v>2314</v>
      </c>
      <c r="E76" s="144" t="s">
        <v>833</v>
      </c>
      <c r="F76" s="145">
        <v>2</v>
      </c>
      <c r="G76" s="148">
        <v>1364</v>
      </c>
      <c r="H76" s="147">
        <v>1367</v>
      </c>
      <c r="I76" s="6">
        <f t="shared" si="2"/>
        <v>0.9978054133138259</v>
      </c>
      <c r="J76" s="158">
        <v>26</v>
      </c>
      <c r="K76" s="158">
        <v>77148</v>
      </c>
    </row>
    <row r="77" spans="1:13" ht="13.5">
      <c r="A77">
        <v>112</v>
      </c>
      <c r="B77" s="2" t="s">
        <v>2427</v>
      </c>
      <c r="C77" s="2" t="s">
        <v>365</v>
      </c>
      <c r="D77" s="2" t="s">
        <v>2428</v>
      </c>
      <c r="E77" s="144" t="s">
        <v>317</v>
      </c>
      <c r="F77" s="145">
        <v>4</v>
      </c>
      <c r="G77" s="146">
        <v>120815.326</v>
      </c>
      <c r="H77" s="147">
        <v>134769.123</v>
      </c>
      <c r="I77" s="6">
        <f t="shared" si="2"/>
        <v>0.896461469145273</v>
      </c>
      <c r="J77" s="10">
        <v>3495</v>
      </c>
      <c r="K77" s="10">
        <v>6119193</v>
      </c>
      <c r="L77" s="7"/>
      <c r="M77" s="7"/>
    </row>
    <row r="78" spans="1:13" ht="13.5">
      <c r="A78">
        <v>113</v>
      </c>
      <c r="B78" s="2" t="s">
        <v>2429</v>
      </c>
      <c r="C78" s="2" t="s">
        <v>365</v>
      </c>
      <c r="D78" s="2" t="s">
        <v>2428</v>
      </c>
      <c r="E78" s="144" t="s">
        <v>317</v>
      </c>
      <c r="F78" s="145">
        <v>4</v>
      </c>
      <c r="G78" s="148">
        <v>125778.915</v>
      </c>
      <c r="H78" s="147">
        <v>144690.421</v>
      </c>
      <c r="I78" s="6">
        <f t="shared" si="2"/>
        <v>0.8692967656787728</v>
      </c>
      <c r="J78" s="10">
        <v>3793</v>
      </c>
      <c r="K78" s="10">
        <v>6503334</v>
      </c>
      <c r="L78" s="7"/>
      <c r="M78" s="7"/>
    </row>
    <row r="79" spans="1:13" ht="13.5">
      <c r="A79">
        <v>114</v>
      </c>
      <c r="B79" s="2" t="s">
        <v>2430</v>
      </c>
      <c r="C79" s="2" t="s">
        <v>365</v>
      </c>
      <c r="D79" s="2" t="s">
        <v>2428</v>
      </c>
      <c r="E79" s="144" t="s">
        <v>317</v>
      </c>
      <c r="F79" s="145">
        <v>4</v>
      </c>
      <c r="G79" s="146">
        <v>112492.768</v>
      </c>
      <c r="H79" s="147">
        <v>125054.767</v>
      </c>
      <c r="I79" s="6">
        <f t="shared" si="2"/>
        <v>0.8995480196288718</v>
      </c>
      <c r="J79" s="10">
        <v>702.5</v>
      </c>
      <c r="K79" s="10">
        <v>5659909</v>
      </c>
      <c r="L79" s="7"/>
      <c r="M79" s="7"/>
    </row>
    <row r="80" spans="1:13" ht="13.5">
      <c r="A80">
        <v>115</v>
      </c>
      <c r="B80" s="2" t="s">
        <v>2431</v>
      </c>
      <c r="C80" s="2" t="s">
        <v>365</v>
      </c>
      <c r="D80" s="2" t="s">
        <v>2428</v>
      </c>
      <c r="E80" s="144" t="s">
        <v>317</v>
      </c>
      <c r="F80" s="145">
        <v>4</v>
      </c>
      <c r="G80" s="148">
        <v>112062.166</v>
      </c>
      <c r="H80" s="147">
        <v>125496.397</v>
      </c>
      <c r="I80" s="6">
        <f t="shared" si="2"/>
        <v>0.8929512613816315</v>
      </c>
      <c r="J80" s="10">
        <v>682.5</v>
      </c>
      <c r="K80" s="10">
        <v>5679519</v>
      </c>
      <c r="L80" s="7"/>
      <c r="M80" s="7"/>
    </row>
    <row r="81" spans="1:13" ht="13.5">
      <c r="A81">
        <v>116</v>
      </c>
      <c r="B81" s="2" t="s">
        <v>2432</v>
      </c>
      <c r="C81" s="2" t="s">
        <v>365</v>
      </c>
      <c r="D81" s="2" t="s">
        <v>2428</v>
      </c>
      <c r="E81" s="144" t="s">
        <v>317</v>
      </c>
      <c r="F81" s="145">
        <v>5</v>
      </c>
      <c r="G81" s="148">
        <v>77956.542</v>
      </c>
      <c r="H81" s="147">
        <v>89680.59</v>
      </c>
      <c r="I81" s="6">
        <f t="shared" si="2"/>
        <v>0.8692688350957549</v>
      </c>
      <c r="J81" s="10">
        <v>2301</v>
      </c>
      <c r="K81" s="10">
        <v>4117719</v>
      </c>
      <c r="L81" s="7"/>
      <c r="M81" s="7"/>
    </row>
    <row r="82" spans="1:13" ht="13.5">
      <c r="A82">
        <v>117</v>
      </c>
      <c r="B82" s="2" t="s">
        <v>2433</v>
      </c>
      <c r="C82" s="2" t="s">
        <v>365</v>
      </c>
      <c r="D82" s="2" t="s">
        <v>2428</v>
      </c>
      <c r="E82" s="144" t="s">
        <v>317</v>
      </c>
      <c r="F82" s="145">
        <v>5</v>
      </c>
      <c r="G82" s="149">
        <v>84876.329</v>
      </c>
      <c r="H82" s="150">
        <v>97557.693</v>
      </c>
      <c r="I82" s="151">
        <f t="shared" si="2"/>
        <v>0.870011645314327</v>
      </c>
      <c r="J82" s="158">
        <v>2489</v>
      </c>
      <c r="K82" s="158">
        <v>4499444</v>
      </c>
      <c r="L82" s="7"/>
      <c r="M82" s="7"/>
    </row>
    <row r="83" spans="1:11" ht="13.5">
      <c r="A83">
        <v>72</v>
      </c>
      <c r="B83" s="2" t="s">
        <v>2387</v>
      </c>
      <c r="C83" s="2" t="s">
        <v>365</v>
      </c>
      <c r="D83" s="2" t="s">
        <v>866</v>
      </c>
      <c r="E83" s="144" t="s">
        <v>833</v>
      </c>
      <c r="F83" s="145">
        <v>2</v>
      </c>
      <c r="G83" s="148">
        <v>21222</v>
      </c>
      <c r="H83" s="147">
        <v>21342</v>
      </c>
      <c r="I83" s="6">
        <f t="shared" si="2"/>
        <v>0.9943772842282823</v>
      </c>
      <c r="J83" s="158">
        <v>451</v>
      </c>
      <c r="K83" s="158">
        <v>1153572</v>
      </c>
    </row>
    <row r="84" spans="1:11" ht="13.5">
      <c r="A84">
        <v>77</v>
      </c>
      <c r="B84" s="2" t="s">
        <v>2392</v>
      </c>
      <c r="C84" s="2" t="s">
        <v>359</v>
      </c>
      <c r="D84" s="2" t="s">
        <v>866</v>
      </c>
      <c r="E84" s="144" t="s">
        <v>833</v>
      </c>
      <c r="F84" s="145">
        <v>5</v>
      </c>
      <c r="G84" s="148">
        <v>1928</v>
      </c>
      <c r="H84" s="147">
        <v>2434</v>
      </c>
      <c r="I84" s="6">
        <f t="shared" si="2"/>
        <v>0.7921117502054231</v>
      </c>
      <c r="J84" s="158">
        <v>118</v>
      </c>
      <c r="K84" s="158">
        <v>67758</v>
      </c>
    </row>
    <row r="85" spans="1:11" ht="13.5">
      <c r="A85">
        <v>85</v>
      </c>
      <c r="B85" s="2" t="s">
        <v>2400</v>
      </c>
      <c r="C85" s="2" t="s">
        <v>754</v>
      </c>
      <c r="D85" s="2" t="s">
        <v>866</v>
      </c>
      <c r="E85" s="144" t="s">
        <v>833</v>
      </c>
      <c r="F85" s="145">
        <v>4</v>
      </c>
      <c r="G85" s="148">
        <v>2234</v>
      </c>
      <c r="H85" s="147">
        <v>2806</v>
      </c>
      <c r="I85" s="6">
        <f t="shared" si="2"/>
        <v>0.7961511047754811</v>
      </c>
      <c r="J85" s="158">
        <v>160</v>
      </c>
      <c r="K85" s="158">
        <v>63781</v>
      </c>
    </row>
    <row r="86" spans="1:11" ht="13.5">
      <c r="A86">
        <v>92</v>
      </c>
      <c r="B86" s="2" t="s">
        <v>2407</v>
      </c>
      <c r="C86" s="2"/>
      <c r="D86" s="2" t="s">
        <v>866</v>
      </c>
      <c r="E86" s="144" t="s">
        <v>833</v>
      </c>
      <c r="F86" s="145">
        <v>3</v>
      </c>
      <c r="G86" s="148">
        <v>4894</v>
      </c>
      <c r="H86" s="147">
        <v>5161</v>
      </c>
      <c r="I86" s="151">
        <f t="shared" si="2"/>
        <v>0.9482658399534973</v>
      </c>
      <c r="J86" s="158">
        <v>131</v>
      </c>
      <c r="K86" s="158">
        <v>246052</v>
      </c>
    </row>
    <row r="87" spans="1:11" ht="13.5">
      <c r="A87">
        <v>93</v>
      </c>
      <c r="B87" s="2" t="s">
        <v>2408</v>
      </c>
      <c r="C87" s="2"/>
      <c r="D87" s="2" t="s">
        <v>866</v>
      </c>
      <c r="E87" s="144" t="s">
        <v>833</v>
      </c>
      <c r="F87" s="145">
        <v>3</v>
      </c>
      <c r="G87" s="148">
        <v>6562</v>
      </c>
      <c r="H87" s="147">
        <v>6909</v>
      </c>
      <c r="I87" s="151">
        <f t="shared" si="2"/>
        <v>0.9497756549428282</v>
      </c>
      <c r="J87" s="158">
        <v>170</v>
      </c>
      <c r="K87" s="158">
        <v>336289</v>
      </c>
    </row>
    <row r="88" spans="1:11" ht="13.5">
      <c r="A88">
        <v>94</v>
      </c>
      <c r="B88" s="2" t="s">
        <v>2409</v>
      </c>
      <c r="C88" s="2"/>
      <c r="D88" s="2" t="s">
        <v>866</v>
      </c>
      <c r="E88" s="144" t="s">
        <v>833</v>
      </c>
      <c r="F88" s="145">
        <v>3</v>
      </c>
      <c r="G88" s="148">
        <v>8054</v>
      </c>
      <c r="H88" s="147">
        <v>8503</v>
      </c>
      <c r="I88" s="151">
        <f t="shared" si="2"/>
        <v>0.9471951076090791</v>
      </c>
      <c r="J88" s="158">
        <v>220</v>
      </c>
      <c r="K88" s="158">
        <v>393432</v>
      </c>
    </row>
    <row r="89" spans="1:11" ht="13.5">
      <c r="A89">
        <v>95</v>
      </c>
      <c r="B89" s="2" t="s">
        <v>2410</v>
      </c>
      <c r="C89" s="2"/>
      <c r="D89" s="2" t="s">
        <v>866</v>
      </c>
      <c r="E89" s="144" t="s">
        <v>833</v>
      </c>
      <c r="F89" s="145">
        <v>3</v>
      </c>
      <c r="G89" s="148">
        <v>5600</v>
      </c>
      <c r="H89" s="147">
        <v>5871</v>
      </c>
      <c r="I89" s="151">
        <f t="shared" si="2"/>
        <v>0.9538409129620167</v>
      </c>
      <c r="J89" s="158">
        <v>137</v>
      </c>
      <c r="K89" s="158">
        <v>296796</v>
      </c>
    </row>
    <row r="90" spans="1:11" ht="13.5">
      <c r="A90">
        <v>97</v>
      </c>
      <c r="B90" s="2" t="s">
        <v>2412</v>
      </c>
      <c r="C90" s="2"/>
      <c r="D90" s="2" t="s">
        <v>866</v>
      </c>
      <c r="E90" s="144" t="s">
        <v>833</v>
      </c>
      <c r="F90" s="145">
        <v>3</v>
      </c>
      <c r="G90" s="148">
        <v>2146</v>
      </c>
      <c r="H90" s="147">
        <v>2265</v>
      </c>
      <c r="I90" s="151">
        <f t="shared" si="2"/>
        <v>0.9474613686534217</v>
      </c>
      <c r="J90" s="158">
        <v>58</v>
      </c>
      <c r="K90" s="158">
        <v>109934</v>
      </c>
    </row>
    <row r="91" spans="1:11" ht="13.5">
      <c r="A91">
        <v>98</v>
      </c>
      <c r="B91" s="2" t="s">
        <v>2413</v>
      </c>
      <c r="C91" s="2"/>
      <c r="D91" s="2" t="s">
        <v>866</v>
      </c>
      <c r="E91" s="144" t="s">
        <v>833</v>
      </c>
      <c r="F91" s="145">
        <v>3</v>
      </c>
      <c r="G91" s="148">
        <v>3753</v>
      </c>
      <c r="H91" s="147">
        <v>3955</v>
      </c>
      <c r="I91" s="151">
        <f t="shared" si="2"/>
        <v>0.9489254108723135</v>
      </c>
      <c r="J91" s="158">
        <v>99</v>
      </c>
      <c r="K91" s="158">
        <v>192232</v>
      </c>
    </row>
    <row r="92" spans="1:11" ht="13.5">
      <c r="A92">
        <v>99</v>
      </c>
      <c r="B92" s="2" t="s">
        <v>2414</v>
      </c>
      <c r="C92" s="2"/>
      <c r="D92" s="2" t="s">
        <v>866</v>
      </c>
      <c r="E92" s="144" t="s">
        <v>833</v>
      </c>
      <c r="F92" s="145">
        <v>2</v>
      </c>
      <c r="G92" s="148">
        <v>5759</v>
      </c>
      <c r="H92" s="147">
        <v>5770</v>
      </c>
      <c r="I92" s="151">
        <f t="shared" si="2"/>
        <v>0.9980935875216638</v>
      </c>
      <c r="J92" s="158">
        <v>128</v>
      </c>
      <c r="K92" s="158">
        <v>306384</v>
      </c>
    </row>
    <row r="93" spans="1:11" ht="13.5">
      <c r="A93">
        <v>100</v>
      </c>
      <c r="B93" s="2" t="s">
        <v>2415</v>
      </c>
      <c r="C93" s="2"/>
      <c r="D93" s="2" t="s">
        <v>866</v>
      </c>
      <c r="E93" s="144" t="s">
        <v>833</v>
      </c>
      <c r="F93" s="145">
        <v>4</v>
      </c>
      <c r="G93" s="148">
        <v>9885</v>
      </c>
      <c r="H93" s="147">
        <v>11040</v>
      </c>
      <c r="I93" s="151">
        <f t="shared" si="2"/>
        <v>0.8953804347826086</v>
      </c>
      <c r="J93" s="158">
        <v>354</v>
      </c>
      <c r="K93" s="158">
        <v>426094</v>
      </c>
    </row>
    <row r="94" spans="1:11" ht="13.5">
      <c r="A94">
        <v>101</v>
      </c>
      <c r="B94" s="2" t="s">
        <v>2416</v>
      </c>
      <c r="C94" s="2"/>
      <c r="D94" s="2" t="s">
        <v>866</v>
      </c>
      <c r="E94" s="144" t="s">
        <v>833</v>
      </c>
      <c r="F94" s="145">
        <v>4</v>
      </c>
      <c r="G94" s="148">
        <v>10297</v>
      </c>
      <c r="H94" s="147">
        <v>11456</v>
      </c>
      <c r="I94" s="151">
        <f t="shared" si="2"/>
        <v>0.8988303072625698</v>
      </c>
      <c r="J94" s="158">
        <v>355</v>
      </c>
      <c r="K94" s="158">
        <v>454000</v>
      </c>
    </row>
    <row r="95" spans="1:11" ht="13.5">
      <c r="A95">
        <v>102</v>
      </c>
      <c r="B95" s="2" t="s">
        <v>2417</v>
      </c>
      <c r="C95" s="2"/>
      <c r="D95" s="2" t="s">
        <v>866</v>
      </c>
      <c r="E95" s="144" t="s">
        <v>833</v>
      </c>
      <c r="F95" s="145">
        <v>2</v>
      </c>
      <c r="G95" s="148">
        <v>5549</v>
      </c>
      <c r="H95" s="147">
        <v>5607</v>
      </c>
      <c r="I95" s="151">
        <f t="shared" si="2"/>
        <v>0.9896557874085964</v>
      </c>
      <c r="J95" s="158">
        <v>113</v>
      </c>
      <c r="K95" s="158">
        <v>315834</v>
      </c>
    </row>
    <row r="96" spans="1:11" ht="13.5">
      <c r="A96">
        <v>103</v>
      </c>
      <c r="B96" s="2" t="s">
        <v>2418</v>
      </c>
      <c r="C96" s="2"/>
      <c r="D96" s="2" t="s">
        <v>866</v>
      </c>
      <c r="E96" s="144" t="s">
        <v>833</v>
      </c>
      <c r="F96" s="145">
        <v>3</v>
      </c>
      <c r="G96" s="148">
        <v>6429</v>
      </c>
      <c r="H96" s="147">
        <v>6626</v>
      </c>
      <c r="I96" s="151">
        <f t="shared" si="2"/>
        <v>0.9702686386960458</v>
      </c>
      <c r="J96" s="158">
        <v>161</v>
      </c>
      <c r="K96" s="158">
        <v>325752</v>
      </c>
    </row>
    <row r="97" spans="1:11" ht="13.5">
      <c r="A97">
        <v>104</v>
      </c>
      <c r="B97" s="2" t="s">
        <v>2419</v>
      </c>
      <c r="C97" s="2"/>
      <c r="D97" s="2" t="s">
        <v>866</v>
      </c>
      <c r="E97" s="144" t="s">
        <v>833</v>
      </c>
      <c r="F97" s="145">
        <v>3</v>
      </c>
      <c r="G97" s="148">
        <v>6618</v>
      </c>
      <c r="H97" s="147">
        <v>6959</v>
      </c>
      <c r="I97" s="151">
        <f t="shared" si="2"/>
        <v>0.9509987067107343</v>
      </c>
      <c r="J97" s="158">
        <v>167</v>
      </c>
      <c r="K97" s="158">
        <v>349578</v>
      </c>
    </row>
    <row r="98" spans="1:11" ht="13.5">
      <c r="A98">
        <v>105</v>
      </c>
      <c r="B98" s="2" t="s">
        <v>2420</v>
      </c>
      <c r="C98" s="2"/>
      <c r="D98" s="2" t="s">
        <v>866</v>
      </c>
      <c r="E98" s="144" t="s">
        <v>833</v>
      </c>
      <c r="F98" s="145">
        <v>4</v>
      </c>
      <c r="G98" s="148">
        <v>5133</v>
      </c>
      <c r="H98" s="147">
        <v>5668</v>
      </c>
      <c r="I98" s="151">
        <f t="shared" si="2"/>
        <v>0.9056104446012703</v>
      </c>
      <c r="J98" s="158">
        <v>164</v>
      </c>
      <c r="K98" s="158">
        <v>237159</v>
      </c>
    </row>
    <row r="99" spans="1:11" ht="13.5">
      <c r="A99">
        <v>106</v>
      </c>
      <c r="B99" s="2" t="s">
        <v>2421</v>
      </c>
      <c r="C99" s="2"/>
      <c r="D99" s="2" t="s">
        <v>866</v>
      </c>
      <c r="E99" s="144" t="s">
        <v>833</v>
      </c>
      <c r="F99" s="145">
        <v>2</v>
      </c>
      <c r="G99" s="148">
        <v>6751</v>
      </c>
      <c r="H99" s="147">
        <v>6802</v>
      </c>
      <c r="I99" s="151">
        <f aca="true" t="shared" si="3" ref="I99:I124">G99/H99</f>
        <v>0.9925022052337548</v>
      </c>
      <c r="J99" s="158">
        <v>144</v>
      </c>
      <c r="K99" s="158">
        <v>373140</v>
      </c>
    </row>
    <row r="100" spans="1:11" ht="13.5">
      <c r="A100">
        <v>108</v>
      </c>
      <c r="B100" s="2" t="s">
        <v>2423</v>
      </c>
      <c r="C100" s="2"/>
      <c r="D100" s="2" t="s">
        <v>866</v>
      </c>
      <c r="E100" s="144" t="s">
        <v>833</v>
      </c>
      <c r="F100" s="145">
        <v>3</v>
      </c>
      <c r="G100" s="148">
        <v>3443</v>
      </c>
      <c r="H100" s="147">
        <v>3627</v>
      </c>
      <c r="I100" s="151">
        <f t="shared" si="3"/>
        <v>0.9492693686242073</v>
      </c>
      <c r="J100" s="158">
        <v>90</v>
      </c>
      <c r="K100" s="158">
        <v>175714</v>
      </c>
    </row>
    <row r="101" spans="1:11" ht="13.5">
      <c r="A101">
        <v>109</v>
      </c>
      <c r="B101" s="2" t="s">
        <v>2424</v>
      </c>
      <c r="C101" s="2"/>
      <c r="D101" s="2" t="s">
        <v>866</v>
      </c>
      <c r="E101" s="144" t="s">
        <v>833</v>
      </c>
      <c r="F101" s="145">
        <v>3</v>
      </c>
      <c r="G101" s="148">
        <v>7272</v>
      </c>
      <c r="H101" s="147">
        <v>7644</v>
      </c>
      <c r="I101" s="151">
        <f t="shared" si="3"/>
        <v>0.9513343799058085</v>
      </c>
      <c r="J101" s="158">
        <v>182</v>
      </c>
      <c r="K101" s="158">
        <v>382206</v>
      </c>
    </row>
    <row r="102" spans="1:11" ht="13.5">
      <c r="A102">
        <v>110</v>
      </c>
      <c r="B102" s="2" t="s">
        <v>2425</v>
      </c>
      <c r="C102" s="2"/>
      <c r="D102" s="2" t="s">
        <v>866</v>
      </c>
      <c r="E102" s="144" t="s">
        <v>833</v>
      </c>
      <c r="F102" s="145">
        <v>3</v>
      </c>
      <c r="G102" s="148">
        <v>16331</v>
      </c>
      <c r="H102" s="4">
        <v>17277</v>
      </c>
      <c r="I102" s="151">
        <f t="shared" si="3"/>
        <v>0.9452451235746947</v>
      </c>
      <c r="J102" s="158">
        <v>464</v>
      </c>
      <c r="K102" s="158">
        <v>780625</v>
      </c>
    </row>
    <row r="103" spans="1:11" ht="13.5">
      <c r="A103">
        <v>111</v>
      </c>
      <c r="B103" s="2" t="s">
        <v>2426</v>
      </c>
      <c r="C103" s="2"/>
      <c r="D103" s="2" t="s">
        <v>866</v>
      </c>
      <c r="E103" s="144" t="s">
        <v>833</v>
      </c>
      <c r="F103" s="145">
        <v>4</v>
      </c>
      <c r="G103" s="148">
        <v>1051</v>
      </c>
      <c r="H103" s="147">
        <v>1171</v>
      </c>
      <c r="I103" s="151">
        <f t="shared" si="3"/>
        <v>0.8975234842015372</v>
      </c>
      <c r="J103" s="152">
        <v>49</v>
      </c>
      <c r="K103" s="152">
        <v>40406</v>
      </c>
    </row>
    <row r="104" spans="1:13" ht="13.5">
      <c r="A104">
        <v>119</v>
      </c>
      <c r="B104" s="169" t="s">
        <v>2436</v>
      </c>
      <c r="C104" s="169" t="s">
        <v>2437</v>
      </c>
      <c r="D104" s="2" t="s">
        <v>308</v>
      </c>
      <c r="E104" s="144" t="s">
        <v>317</v>
      </c>
      <c r="F104" s="145">
        <v>1</v>
      </c>
      <c r="G104" s="146">
        <v>36754.439</v>
      </c>
      <c r="H104" s="147">
        <v>36754.439</v>
      </c>
      <c r="I104" s="6">
        <f t="shared" si="3"/>
        <v>1</v>
      </c>
      <c r="J104" s="10">
        <v>660</v>
      </c>
      <c r="K104" s="10">
        <v>2189112</v>
      </c>
      <c r="L104" s="7"/>
      <c r="M104" s="7"/>
    </row>
    <row r="105" spans="1:11" ht="13.5">
      <c r="A105">
        <v>1</v>
      </c>
      <c r="B105" s="2" t="s">
        <v>2309</v>
      </c>
      <c r="C105" s="2" t="s">
        <v>1009</v>
      </c>
      <c r="D105" s="2" t="s">
        <v>2310</v>
      </c>
      <c r="E105" s="144" t="s">
        <v>833</v>
      </c>
      <c r="F105" s="145">
        <v>1</v>
      </c>
      <c r="G105" s="146">
        <v>7496</v>
      </c>
      <c r="H105" s="147">
        <v>7496</v>
      </c>
      <c r="I105" s="6">
        <f t="shared" si="3"/>
        <v>1</v>
      </c>
      <c r="J105" s="10">
        <v>111</v>
      </c>
      <c r="K105" s="10">
        <v>482256</v>
      </c>
    </row>
    <row r="106" spans="1:11" ht="13.5">
      <c r="A106">
        <v>46</v>
      </c>
      <c r="B106" s="2" t="s">
        <v>2361</v>
      </c>
      <c r="C106" s="2" t="s">
        <v>359</v>
      </c>
      <c r="D106" s="2" t="s">
        <v>2310</v>
      </c>
      <c r="E106" s="144" t="s">
        <v>833</v>
      </c>
      <c r="F106" s="145">
        <v>1</v>
      </c>
      <c r="G106" s="148">
        <v>2264</v>
      </c>
      <c r="H106" s="147">
        <v>2264</v>
      </c>
      <c r="I106" s="6">
        <f t="shared" si="3"/>
        <v>1</v>
      </c>
      <c r="J106" s="158">
        <v>38</v>
      </c>
      <c r="K106" s="158">
        <v>148410</v>
      </c>
    </row>
    <row r="107" spans="1:11" ht="13.5">
      <c r="A107">
        <v>47</v>
      </c>
      <c r="B107" s="2" t="s">
        <v>2362</v>
      </c>
      <c r="C107" s="2" t="s">
        <v>359</v>
      </c>
      <c r="D107" s="2" t="s">
        <v>2310</v>
      </c>
      <c r="E107" s="144" t="s">
        <v>833</v>
      </c>
      <c r="F107" s="145">
        <v>1</v>
      </c>
      <c r="G107" s="148">
        <v>852</v>
      </c>
      <c r="H107" s="147">
        <v>852</v>
      </c>
      <c r="I107" s="6">
        <f t="shared" si="3"/>
        <v>1</v>
      </c>
      <c r="J107" s="158">
        <v>12</v>
      </c>
      <c r="K107" s="158">
        <v>61373</v>
      </c>
    </row>
    <row r="108" spans="1:11" ht="13.5">
      <c r="A108">
        <v>48</v>
      </c>
      <c r="B108" s="2" t="s">
        <v>2363</v>
      </c>
      <c r="C108" s="2" t="s">
        <v>359</v>
      </c>
      <c r="D108" s="2" t="s">
        <v>2310</v>
      </c>
      <c r="E108" s="144" t="s">
        <v>833</v>
      </c>
      <c r="F108" s="145">
        <v>1</v>
      </c>
      <c r="G108" s="148">
        <v>2074</v>
      </c>
      <c r="H108" s="147">
        <v>2074</v>
      </c>
      <c r="I108" s="6">
        <f t="shared" si="3"/>
        <v>1</v>
      </c>
      <c r="J108" s="158">
        <v>34</v>
      </c>
      <c r="K108" s="158">
        <v>137130</v>
      </c>
    </row>
    <row r="109" spans="1:11" ht="13.5">
      <c r="A109">
        <v>50</v>
      </c>
      <c r="B109" s="2" t="s">
        <v>2365</v>
      </c>
      <c r="C109" s="2" t="s">
        <v>2330</v>
      </c>
      <c r="D109" s="2" t="s">
        <v>2310</v>
      </c>
      <c r="E109" s="144" t="s">
        <v>833</v>
      </c>
      <c r="F109" s="145">
        <v>1</v>
      </c>
      <c r="G109" s="148">
        <v>13207</v>
      </c>
      <c r="H109" s="147">
        <v>13207</v>
      </c>
      <c r="I109" s="6">
        <f t="shared" si="3"/>
        <v>1</v>
      </c>
      <c r="J109" s="158">
        <v>216</v>
      </c>
      <c r="K109" s="158">
        <v>865044</v>
      </c>
    </row>
    <row r="110" spans="1:11" ht="13.5">
      <c r="A110">
        <v>52</v>
      </c>
      <c r="B110" s="2" t="s">
        <v>2367</v>
      </c>
      <c r="C110" s="2" t="s">
        <v>842</v>
      </c>
      <c r="D110" s="2" t="s">
        <v>2310</v>
      </c>
      <c r="E110" s="144" t="s">
        <v>833</v>
      </c>
      <c r="F110" s="145">
        <v>1</v>
      </c>
      <c r="G110" s="148">
        <v>16532</v>
      </c>
      <c r="H110" s="147">
        <v>16532</v>
      </c>
      <c r="I110" s="6">
        <f t="shared" si="3"/>
        <v>1</v>
      </c>
      <c r="J110" s="158">
        <v>279</v>
      </c>
      <c r="K110" s="158">
        <v>1062222</v>
      </c>
    </row>
    <row r="111" spans="1:11" ht="13.5">
      <c r="A111">
        <v>53</v>
      </c>
      <c r="B111" s="2" t="s">
        <v>2368</v>
      </c>
      <c r="C111" s="2" t="s">
        <v>842</v>
      </c>
      <c r="D111" s="2" t="s">
        <v>2310</v>
      </c>
      <c r="E111" s="144" t="s">
        <v>833</v>
      </c>
      <c r="F111" s="145">
        <v>1</v>
      </c>
      <c r="G111" s="148">
        <v>3556</v>
      </c>
      <c r="H111" s="147">
        <v>3556</v>
      </c>
      <c r="I111" s="6">
        <f t="shared" si="3"/>
        <v>1</v>
      </c>
      <c r="J111" s="158">
        <v>60</v>
      </c>
      <c r="K111" s="158">
        <v>230238</v>
      </c>
    </row>
    <row r="112" spans="1:11" ht="13.5">
      <c r="A112">
        <v>54</v>
      </c>
      <c r="B112" s="2" t="s">
        <v>2369</v>
      </c>
      <c r="C112" s="2" t="s">
        <v>842</v>
      </c>
      <c r="D112" s="2" t="s">
        <v>2310</v>
      </c>
      <c r="E112" s="144" t="s">
        <v>833</v>
      </c>
      <c r="F112" s="145">
        <v>1</v>
      </c>
      <c r="G112" s="148">
        <v>5243</v>
      </c>
      <c r="H112" s="147">
        <v>5243</v>
      </c>
      <c r="I112" s="6">
        <f t="shared" si="3"/>
        <v>1</v>
      </c>
      <c r="J112" s="158">
        <v>65</v>
      </c>
      <c r="K112" s="158">
        <v>387732</v>
      </c>
    </row>
    <row r="113" spans="1:11" ht="13.5">
      <c r="A113">
        <v>55</v>
      </c>
      <c r="B113" s="2" t="s">
        <v>2370</v>
      </c>
      <c r="C113" s="2" t="s">
        <v>842</v>
      </c>
      <c r="D113" s="2" t="s">
        <v>2310</v>
      </c>
      <c r="E113" s="144" t="s">
        <v>833</v>
      </c>
      <c r="F113" s="145">
        <v>1</v>
      </c>
      <c r="G113" s="148">
        <v>4102</v>
      </c>
      <c r="H113" s="147">
        <v>4102</v>
      </c>
      <c r="I113" s="6">
        <f t="shared" si="3"/>
        <v>1</v>
      </c>
      <c r="J113" s="158">
        <v>58</v>
      </c>
      <c r="K113" s="158">
        <v>286716</v>
      </c>
    </row>
    <row r="114" spans="1:11" ht="13.5">
      <c r="A114">
        <v>56</v>
      </c>
      <c r="B114" s="2" t="s">
        <v>2371</v>
      </c>
      <c r="C114" s="2" t="s">
        <v>842</v>
      </c>
      <c r="D114" s="2" t="s">
        <v>2310</v>
      </c>
      <c r="E114" s="144" t="s">
        <v>833</v>
      </c>
      <c r="F114" s="145">
        <v>2</v>
      </c>
      <c r="G114" s="148">
        <v>2835</v>
      </c>
      <c r="H114" s="148">
        <v>2835</v>
      </c>
      <c r="I114" s="6">
        <f t="shared" si="3"/>
        <v>1</v>
      </c>
      <c r="J114" s="158">
        <v>56</v>
      </c>
      <c r="K114" s="158">
        <v>167886</v>
      </c>
    </row>
    <row r="115" spans="1:11" ht="13.5">
      <c r="A115">
        <v>64</v>
      </c>
      <c r="B115" s="2" t="s">
        <v>2379</v>
      </c>
      <c r="C115" s="2" t="s">
        <v>359</v>
      </c>
      <c r="D115" s="2" t="s">
        <v>2310</v>
      </c>
      <c r="E115" s="144" t="s">
        <v>833</v>
      </c>
      <c r="F115" s="145">
        <v>2</v>
      </c>
      <c r="G115" s="148">
        <v>1693</v>
      </c>
      <c r="H115" s="147">
        <v>1693</v>
      </c>
      <c r="I115" s="6">
        <f t="shared" si="3"/>
        <v>1</v>
      </c>
      <c r="J115" s="158">
        <v>29</v>
      </c>
      <c r="K115" s="158">
        <v>104730</v>
      </c>
    </row>
    <row r="116" spans="1:11" ht="13.5">
      <c r="A116">
        <v>65</v>
      </c>
      <c r="B116" s="2" t="s">
        <v>2380</v>
      </c>
      <c r="C116" s="2" t="s">
        <v>359</v>
      </c>
      <c r="D116" s="2" t="s">
        <v>2310</v>
      </c>
      <c r="E116" s="144" t="s">
        <v>833</v>
      </c>
      <c r="F116" s="145">
        <v>1</v>
      </c>
      <c r="G116" s="148">
        <v>2909</v>
      </c>
      <c r="H116" s="147">
        <v>2909</v>
      </c>
      <c r="I116" s="6">
        <f t="shared" si="3"/>
        <v>1</v>
      </c>
      <c r="J116" s="158">
        <v>37</v>
      </c>
      <c r="K116" s="158">
        <v>195090</v>
      </c>
    </row>
    <row r="117" spans="1:11" ht="13.5">
      <c r="A117">
        <v>73</v>
      </c>
      <c r="B117" s="2" t="s">
        <v>2388</v>
      </c>
      <c r="C117" s="2" t="s">
        <v>359</v>
      </c>
      <c r="D117" s="2" t="s">
        <v>2310</v>
      </c>
      <c r="E117" s="144" t="s">
        <v>833</v>
      </c>
      <c r="F117" s="145">
        <v>1</v>
      </c>
      <c r="G117" s="148">
        <v>1723</v>
      </c>
      <c r="H117" s="147">
        <v>1723</v>
      </c>
      <c r="I117" s="6">
        <f t="shared" si="3"/>
        <v>1</v>
      </c>
      <c r="J117" s="158">
        <v>28</v>
      </c>
      <c r="K117" s="158">
        <v>110868</v>
      </c>
    </row>
    <row r="118" spans="1:11" ht="13.5">
      <c r="A118">
        <v>82</v>
      </c>
      <c r="B118" s="2" t="s">
        <v>2397</v>
      </c>
      <c r="C118" s="2" t="s">
        <v>359</v>
      </c>
      <c r="D118" s="2" t="s">
        <v>2310</v>
      </c>
      <c r="E118" s="144" t="s">
        <v>833</v>
      </c>
      <c r="F118" s="145">
        <v>1</v>
      </c>
      <c r="G118" s="148">
        <v>1519</v>
      </c>
      <c r="H118" s="147">
        <v>1519</v>
      </c>
      <c r="I118" s="6">
        <f t="shared" si="3"/>
        <v>1</v>
      </c>
      <c r="J118" s="158">
        <v>25</v>
      </c>
      <c r="K118" s="158">
        <v>100032</v>
      </c>
    </row>
    <row r="119" spans="1:11" ht="13.5">
      <c r="A119">
        <v>83</v>
      </c>
      <c r="B119" s="2" t="s">
        <v>2398</v>
      </c>
      <c r="C119" s="2" t="s">
        <v>359</v>
      </c>
      <c r="D119" s="2" t="s">
        <v>2310</v>
      </c>
      <c r="E119" s="144" t="s">
        <v>833</v>
      </c>
      <c r="F119" s="145">
        <v>1</v>
      </c>
      <c r="G119" s="148">
        <v>2469</v>
      </c>
      <c r="H119" s="147">
        <v>2469</v>
      </c>
      <c r="I119" s="6">
        <f t="shared" si="3"/>
        <v>1</v>
      </c>
      <c r="J119" s="158">
        <v>42</v>
      </c>
      <c r="K119" s="158">
        <v>167184</v>
      </c>
    </row>
    <row r="120" spans="1:11" ht="13.5">
      <c r="A120">
        <v>91</v>
      </c>
      <c r="B120" s="2" t="s">
        <v>2406</v>
      </c>
      <c r="C120" s="2"/>
      <c r="D120" s="2" t="s">
        <v>2310</v>
      </c>
      <c r="E120" s="144" t="s">
        <v>833</v>
      </c>
      <c r="F120" s="145">
        <v>1</v>
      </c>
      <c r="G120" s="148">
        <v>209976</v>
      </c>
      <c r="H120" s="147">
        <v>209976</v>
      </c>
      <c r="I120" s="151">
        <f t="shared" si="3"/>
        <v>1</v>
      </c>
      <c r="J120" s="158">
        <v>4000</v>
      </c>
      <c r="K120" s="158">
        <v>13847760</v>
      </c>
    </row>
    <row r="121" spans="1:13" ht="13.5">
      <c r="A121">
        <v>118</v>
      </c>
      <c r="B121" s="145" t="s">
        <v>2434</v>
      </c>
      <c r="C121" s="2" t="s">
        <v>365</v>
      </c>
      <c r="D121" s="189" t="s">
        <v>2435</v>
      </c>
      <c r="E121" s="144" t="s">
        <v>317</v>
      </c>
      <c r="F121" s="145">
        <v>1</v>
      </c>
      <c r="G121" s="149">
        <v>35614.335</v>
      </c>
      <c r="H121" s="150">
        <v>35614.335</v>
      </c>
      <c r="I121" s="151">
        <f t="shared" si="3"/>
        <v>1</v>
      </c>
      <c r="J121" s="158">
        <v>500</v>
      </c>
      <c r="K121" s="158">
        <v>2682246</v>
      </c>
      <c r="L121" s="7"/>
      <c r="M121" s="7"/>
    </row>
    <row r="122" spans="2:9" ht="13.5">
      <c r="B122" s="11" t="s">
        <v>3</v>
      </c>
      <c r="G122" s="4">
        <f>SUM(G3:G121)</f>
        <v>1356954.8199999998</v>
      </c>
      <c r="H122" s="4">
        <f>SUM(H3:H121)</f>
        <v>1464979.765</v>
      </c>
      <c r="I122" s="5">
        <f t="shared" si="3"/>
        <v>0.9262618176845603</v>
      </c>
    </row>
    <row r="123" spans="2:9" ht="27">
      <c r="B123" s="17"/>
      <c r="F123" s="724" t="s">
        <v>2218</v>
      </c>
      <c r="G123" s="4">
        <f>SUM(G3:G103)</f>
        <v>1006136.046</v>
      </c>
      <c r="H123" s="4">
        <f>SUM(H3:H103)</f>
        <v>1114160.991</v>
      </c>
      <c r="I123" s="5">
        <f t="shared" si="3"/>
        <v>0.9030436841061509</v>
      </c>
    </row>
    <row r="124" spans="2:9" ht="27">
      <c r="B124" s="17"/>
      <c r="F124" s="726" t="s">
        <v>2226</v>
      </c>
      <c r="G124" s="4">
        <f>G122</f>
        <v>1356954.8199999998</v>
      </c>
      <c r="H124" s="4">
        <f>H122</f>
        <v>1464979.765</v>
      </c>
      <c r="I124" s="5">
        <f t="shared" si="3"/>
        <v>0.9262618176845603</v>
      </c>
    </row>
  </sheetData>
  <sheetProtection/>
  <printOptions/>
  <pageMargins left="0.7874015748031497" right="0.7874015748031497" top="0.5905511811023623" bottom="0.5511811023622047" header="0.5118110236220472" footer="0.5118110236220472"/>
  <pageSetup fitToHeight="1" fitToWidth="1" horizontalDpi="600" verticalDpi="600" orientation="portrait" paperSize="8" scale="59" r:id="rId1"/>
</worksheet>
</file>

<file path=xl/worksheets/sheet33.xml><?xml version="1.0" encoding="utf-8"?>
<worksheet xmlns="http://schemas.openxmlformats.org/spreadsheetml/2006/main" xmlns:r="http://schemas.openxmlformats.org/officeDocument/2006/relationships">
  <sheetPr>
    <pageSetUpPr fitToPage="1"/>
  </sheetPr>
  <dimension ref="A1:M20"/>
  <sheetViews>
    <sheetView zoomScaleSheetLayoutView="40" zoomScalePageLayoutView="0" workbookViewId="0" topLeftCell="A1">
      <selection activeCell="A2" sqref="A2"/>
    </sheetView>
  </sheetViews>
  <sheetFormatPr defaultColWidth="9.00390625" defaultRowHeight="13.5"/>
  <cols>
    <col min="2" max="2" width="35.625" style="0" customWidth="1"/>
    <col min="3" max="3" width="16.25390625" style="0"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2.125" style="1" bestFit="1" customWidth="1"/>
  </cols>
  <sheetData>
    <row r="1" spans="1:8" ht="13.5">
      <c r="A1" t="s">
        <v>8</v>
      </c>
      <c r="B1" s="142" t="s">
        <v>579</v>
      </c>
      <c r="H1" t="s">
        <v>26</v>
      </c>
    </row>
    <row r="2" spans="1:11" ht="54">
      <c r="A2" s="143" t="s">
        <v>2252</v>
      </c>
      <c r="B2" t="s">
        <v>331</v>
      </c>
      <c r="C2" t="s">
        <v>0</v>
      </c>
      <c r="D2" t="s">
        <v>1</v>
      </c>
      <c r="E2" t="s">
        <v>2</v>
      </c>
      <c r="F2" s="17" t="s">
        <v>31</v>
      </c>
      <c r="G2" t="s">
        <v>332</v>
      </c>
      <c r="H2" s="1" t="s">
        <v>333</v>
      </c>
      <c r="I2" s="1" t="s">
        <v>30</v>
      </c>
      <c r="J2" s="1" t="s">
        <v>28</v>
      </c>
      <c r="K2" s="1" t="s">
        <v>29</v>
      </c>
    </row>
    <row r="3" spans="1:11" ht="13.5">
      <c r="A3">
        <v>1</v>
      </c>
      <c r="B3" s="2" t="s">
        <v>580</v>
      </c>
      <c r="C3" s="2" t="s">
        <v>581</v>
      </c>
      <c r="D3" s="2" t="s">
        <v>320</v>
      </c>
      <c r="E3" s="144" t="s">
        <v>317</v>
      </c>
      <c r="F3" s="145">
        <v>1</v>
      </c>
      <c r="G3" s="146">
        <v>44280</v>
      </c>
      <c r="H3" s="147">
        <v>44280</v>
      </c>
      <c r="I3" s="6">
        <f>G3/H3</f>
        <v>1</v>
      </c>
      <c r="J3" s="12">
        <v>683</v>
      </c>
      <c r="K3" s="132">
        <v>2994138</v>
      </c>
    </row>
    <row r="4" spans="1:11" ht="13.5">
      <c r="A4">
        <v>2</v>
      </c>
      <c r="B4" s="2" t="s">
        <v>582</v>
      </c>
      <c r="C4" s="2" t="s">
        <v>583</v>
      </c>
      <c r="D4" s="2" t="s">
        <v>585</v>
      </c>
      <c r="E4" s="144" t="s">
        <v>586</v>
      </c>
      <c r="F4" s="145">
        <v>1</v>
      </c>
      <c r="G4" s="148">
        <v>82660</v>
      </c>
      <c r="H4" s="147">
        <v>82660</v>
      </c>
      <c r="I4" s="6">
        <f>G4/H4</f>
        <v>1</v>
      </c>
      <c r="J4" s="12">
        <v>1550</v>
      </c>
      <c r="K4" s="10">
        <v>4408272</v>
      </c>
    </row>
    <row r="5" spans="2:9" ht="13.5">
      <c r="B5" s="11" t="s">
        <v>3</v>
      </c>
      <c r="G5" s="4">
        <f>SUM(G3:G4)</f>
        <v>126940</v>
      </c>
      <c r="H5" s="4">
        <f>SUM(H3:H4)</f>
        <v>126940</v>
      </c>
      <c r="I5" s="5">
        <f>G5/H5</f>
        <v>1</v>
      </c>
    </row>
    <row r="6" spans="2:9" ht="27">
      <c r="B6" s="17"/>
      <c r="F6" s="724" t="s">
        <v>2218</v>
      </c>
      <c r="G6" s="4">
        <v>0</v>
      </c>
      <c r="H6" s="4">
        <v>0</v>
      </c>
      <c r="I6" s="5" t="e">
        <f>G6/H6</f>
        <v>#DIV/0!</v>
      </c>
    </row>
    <row r="7" spans="2:9" ht="27">
      <c r="B7" s="17"/>
      <c r="F7" s="726" t="s">
        <v>2226</v>
      </c>
      <c r="G7" s="4">
        <f>G5</f>
        <v>126940</v>
      </c>
      <c r="H7" s="4">
        <f>H5</f>
        <v>126940</v>
      </c>
      <c r="I7" s="5">
        <f>G7/H7</f>
        <v>1</v>
      </c>
    </row>
    <row r="9" spans="1:13" ht="54">
      <c r="A9" s="178" t="s">
        <v>2253</v>
      </c>
      <c r="B9" t="s">
        <v>331</v>
      </c>
      <c r="C9" t="s">
        <v>0</v>
      </c>
      <c r="D9" t="s">
        <v>1</v>
      </c>
      <c r="E9" t="s">
        <v>98</v>
      </c>
      <c r="F9" s="17" t="s">
        <v>106</v>
      </c>
      <c r="G9" t="s">
        <v>332</v>
      </c>
      <c r="H9" s="1" t="s">
        <v>493</v>
      </c>
      <c r="I9" s="1" t="s">
        <v>100</v>
      </c>
      <c r="J9" s="1" t="s">
        <v>28</v>
      </c>
      <c r="K9" s="1" t="s">
        <v>29</v>
      </c>
      <c r="L9" s="1" t="s">
        <v>99</v>
      </c>
      <c r="M9" s="1" t="s">
        <v>494</v>
      </c>
    </row>
    <row r="10" spans="1:13" ht="13.5">
      <c r="A10">
        <v>1</v>
      </c>
      <c r="B10" s="2" t="s">
        <v>587</v>
      </c>
      <c r="C10" s="2" t="s">
        <v>588</v>
      </c>
      <c r="D10" s="2" t="s">
        <v>584</v>
      </c>
      <c r="E10" s="144" t="s">
        <v>589</v>
      </c>
      <c r="F10" s="145">
        <v>1</v>
      </c>
      <c r="G10" s="146">
        <v>65471</v>
      </c>
      <c r="H10" s="147">
        <v>65471</v>
      </c>
      <c r="I10" s="6">
        <f>G10/H10</f>
        <v>1</v>
      </c>
      <c r="J10" s="1034" t="s">
        <v>590</v>
      </c>
      <c r="K10" s="227" t="s">
        <v>570</v>
      </c>
      <c r="L10" s="2"/>
      <c r="M10" s="2"/>
    </row>
    <row r="11" spans="1:13" ht="13.5">
      <c r="A11">
        <v>2</v>
      </c>
      <c r="B11" s="2" t="s">
        <v>587</v>
      </c>
      <c r="C11" s="2" t="s">
        <v>591</v>
      </c>
      <c r="D11" s="2" t="s">
        <v>584</v>
      </c>
      <c r="E11" s="144" t="s">
        <v>592</v>
      </c>
      <c r="F11" s="145">
        <v>1</v>
      </c>
      <c r="G11" s="148">
        <v>2621</v>
      </c>
      <c r="H11" s="147">
        <v>2621</v>
      </c>
      <c r="I11" s="6">
        <f aca="true" t="shared" si="0" ref="I11:I18">G11/H11</f>
        <v>1</v>
      </c>
      <c r="J11" s="1035"/>
      <c r="K11" s="10">
        <v>135516</v>
      </c>
      <c r="L11" s="2"/>
      <c r="M11" s="2"/>
    </row>
    <row r="12" spans="1:13" ht="13.5">
      <c r="A12">
        <v>3</v>
      </c>
      <c r="B12" s="2" t="s">
        <v>587</v>
      </c>
      <c r="C12" s="2" t="s">
        <v>593</v>
      </c>
      <c r="D12" s="2" t="s">
        <v>585</v>
      </c>
      <c r="E12" s="144" t="s">
        <v>594</v>
      </c>
      <c r="F12" s="145">
        <v>1</v>
      </c>
      <c r="G12" s="146">
        <v>46249</v>
      </c>
      <c r="H12" s="146">
        <v>46249</v>
      </c>
      <c r="I12" s="6">
        <f t="shared" si="0"/>
        <v>1</v>
      </c>
      <c r="J12" s="1035"/>
      <c r="K12" s="10">
        <v>2370123</v>
      </c>
      <c r="L12" s="2"/>
      <c r="M12" s="2"/>
    </row>
    <row r="13" spans="1:13" ht="13.5">
      <c r="A13">
        <v>4</v>
      </c>
      <c r="B13" s="2" t="s">
        <v>587</v>
      </c>
      <c r="C13" s="2" t="s">
        <v>595</v>
      </c>
      <c r="D13" s="2" t="s">
        <v>585</v>
      </c>
      <c r="E13" s="144" t="s">
        <v>594</v>
      </c>
      <c r="F13" s="145">
        <v>1</v>
      </c>
      <c r="G13" s="148">
        <v>94368</v>
      </c>
      <c r="H13" s="148">
        <v>94368</v>
      </c>
      <c r="I13" s="6">
        <f t="shared" si="0"/>
        <v>1</v>
      </c>
      <c r="J13" s="1035"/>
      <c r="K13" s="10">
        <v>5027832</v>
      </c>
      <c r="L13" s="2"/>
      <c r="M13" s="2"/>
    </row>
    <row r="14" spans="1:13" ht="13.5">
      <c r="A14">
        <v>5</v>
      </c>
      <c r="B14" s="2" t="s">
        <v>587</v>
      </c>
      <c r="C14" s="2" t="s">
        <v>596</v>
      </c>
      <c r="D14" s="2" t="s">
        <v>585</v>
      </c>
      <c r="E14" s="144" t="s">
        <v>594</v>
      </c>
      <c r="F14" s="145">
        <v>1</v>
      </c>
      <c r="G14" s="148">
        <v>23727</v>
      </c>
      <c r="H14" s="148">
        <v>23727</v>
      </c>
      <c r="I14" s="6">
        <f t="shared" si="0"/>
        <v>1</v>
      </c>
      <c r="J14" s="1035"/>
      <c r="K14" s="10">
        <v>1157839</v>
      </c>
      <c r="L14" s="2"/>
      <c r="M14" s="2"/>
    </row>
    <row r="15" spans="1:13" ht="13.5">
      <c r="A15" s="14">
        <v>6</v>
      </c>
      <c r="B15" s="145" t="s">
        <v>597</v>
      </c>
      <c r="C15" s="145" t="s">
        <v>583</v>
      </c>
      <c r="D15" s="145" t="s">
        <v>585</v>
      </c>
      <c r="E15" s="161" t="s">
        <v>594</v>
      </c>
      <c r="F15" s="145">
        <v>1</v>
      </c>
      <c r="G15" s="149">
        <v>20777</v>
      </c>
      <c r="H15" s="149">
        <v>20777</v>
      </c>
      <c r="I15" s="151">
        <f t="shared" si="0"/>
        <v>1</v>
      </c>
      <c r="J15" s="1035"/>
      <c r="K15" s="158">
        <v>1115128</v>
      </c>
      <c r="L15" s="2"/>
      <c r="M15" s="2"/>
    </row>
    <row r="16" spans="1:13" ht="13.5">
      <c r="A16" s="14">
        <v>7</v>
      </c>
      <c r="B16" s="145" t="s">
        <v>597</v>
      </c>
      <c r="C16" s="11" t="s">
        <v>598</v>
      </c>
      <c r="D16" s="145" t="s">
        <v>585</v>
      </c>
      <c r="E16" s="161" t="s">
        <v>599</v>
      </c>
      <c r="F16" s="145">
        <v>1</v>
      </c>
      <c r="G16" s="149">
        <v>87254</v>
      </c>
      <c r="H16" s="149">
        <v>87254</v>
      </c>
      <c r="I16" s="151">
        <f t="shared" si="0"/>
        <v>1</v>
      </c>
      <c r="J16" s="1035"/>
      <c r="K16" s="158">
        <v>6666091</v>
      </c>
      <c r="L16" s="2"/>
      <c r="M16" s="2"/>
    </row>
    <row r="17" spans="1:13" ht="13.5">
      <c r="A17">
        <v>8</v>
      </c>
      <c r="B17" s="2" t="s">
        <v>600</v>
      </c>
      <c r="C17" s="2" t="s">
        <v>601</v>
      </c>
      <c r="D17" s="2" t="s">
        <v>585</v>
      </c>
      <c r="E17" s="144" t="s">
        <v>594</v>
      </c>
      <c r="F17" s="145">
        <v>1</v>
      </c>
      <c r="G17" s="148">
        <v>292452</v>
      </c>
      <c r="H17" s="148">
        <v>292452</v>
      </c>
      <c r="I17" s="6">
        <f t="shared" si="0"/>
        <v>1</v>
      </c>
      <c r="J17" s="1036"/>
      <c r="K17" s="158">
        <v>13624417</v>
      </c>
      <c r="L17" s="2"/>
      <c r="M17" s="2"/>
    </row>
    <row r="18" spans="2:9" ht="13.5">
      <c r="B18" s="11" t="s">
        <v>3</v>
      </c>
      <c r="G18" s="4">
        <f>SUM(G10:G17)</f>
        <v>632919</v>
      </c>
      <c r="H18" s="4">
        <f>SUM(H10:H17)</f>
        <v>632919</v>
      </c>
      <c r="I18" s="5">
        <f t="shared" si="0"/>
        <v>1</v>
      </c>
    </row>
    <row r="19" spans="6:8" ht="27">
      <c r="F19" s="724" t="s">
        <v>2218</v>
      </c>
      <c r="G19" s="240">
        <v>0</v>
      </c>
      <c r="H19" s="240">
        <v>0</v>
      </c>
    </row>
    <row r="20" spans="6:8" ht="27">
      <c r="F20" s="726" t="s">
        <v>2226</v>
      </c>
      <c r="G20" s="240">
        <v>0</v>
      </c>
      <c r="H20" s="240">
        <v>0</v>
      </c>
    </row>
  </sheetData>
  <sheetProtection/>
  <mergeCells count="1">
    <mergeCell ref="J10:J17"/>
  </mergeCells>
  <printOptions/>
  <pageMargins left="0.75" right="0.75" top="0.59" bottom="0.55" header="0.512" footer="0.512"/>
  <pageSetup fitToHeight="1" fitToWidth="1" horizontalDpi="600" verticalDpi="600" orientation="landscape" paperSize="9" scale="72" r:id="rId1"/>
</worksheet>
</file>

<file path=xl/worksheets/sheet34.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H5" sqref="H5"/>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2441</v>
      </c>
      <c r="H1" t="s">
        <v>26</v>
      </c>
    </row>
    <row r="2" spans="1:11" ht="67.5">
      <c r="A2" s="143" t="s">
        <v>2252</v>
      </c>
      <c r="B2" t="s">
        <v>331</v>
      </c>
      <c r="C2" t="s">
        <v>0</v>
      </c>
      <c r="D2" t="s">
        <v>1</v>
      </c>
      <c r="E2" t="s">
        <v>2</v>
      </c>
      <c r="F2" s="17" t="s">
        <v>31</v>
      </c>
      <c r="G2" t="s">
        <v>332</v>
      </c>
      <c r="H2" s="1" t="s">
        <v>333</v>
      </c>
      <c r="I2" s="1" t="s">
        <v>30</v>
      </c>
      <c r="J2" s="1" t="s">
        <v>28</v>
      </c>
      <c r="K2" s="1" t="s">
        <v>29</v>
      </c>
    </row>
    <row r="3" spans="1:11" ht="19.5" customHeight="1">
      <c r="A3">
        <v>1</v>
      </c>
      <c r="B3" s="930" t="s">
        <v>2438</v>
      </c>
      <c r="C3" s="930" t="s">
        <v>2439</v>
      </c>
      <c r="D3" s="930" t="s">
        <v>2236</v>
      </c>
      <c r="E3" s="931" t="s">
        <v>317</v>
      </c>
      <c r="F3" s="932">
        <v>2</v>
      </c>
      <c r="G3" s="933">
        <v>49532</v>
      </c>
      <c r="H3" s="934">
        <v>49618</v>
      </c>
      <c r="I3" s="935">
        <f>G3/H3</f>
        <v>0.9982667580313596</v>
      </c>
      <c r="J3" s="936">
        <v>1100</v>
      </c>
      <c r="K3" s="936">
        <v>2509000</v>
      </c>
    </row>
    <row r="4" spans="1:11" ht="13.5">
      <c r="A4">
        <v>2</v>
      </c>
      <c r="B4" s="930" t="s">
        <v>2440</v>
      </c>
      <c r="C4" s="930" t="s">
        <v>2439</v>
      </c>
      <c r="D4" s="930" t="s">
        <v>2056</v>
      </c>
      <c r="E4" s="931" t="s">
        <v>317</v>
      </c>
      <c r="F4" s="932">
        <v>1</v>
      </c>
      <c r="G4" s="937">
        <v>18226</v>
      </c>
      <c r="H4" s="934">
        <v>18226</v>
      </c>
      <c r="I4" s="935">
        <f>G4/H4</f>
        <v>1</v>
      </c>
      <c r="J4" s="936">
        <v>328</v>
      </c>
      <c r="K4" s="936">
        <v>1076000</v>
      </c>
    </row>
    <row r="5" spans="2:9" ht="13.5">
      <c r="B5" s="11" t="s">
        <v>3</v>
      </c>
      <c r="G5" s="4">
        <f>SUM(G3:G4)</f>
        <v>67758</v>
      </c>
      <c r="H5" s="4">
        <f>SUM(H3:H4)</f>
        <v>67844</v>
      </c>
      <c r="I5" s="5">
        <f>G5/H5</f>
        <v>0.9987323860621425</v>
      </c>
    </row>
    <row r="6" spans="2:9" ht="27">
      <c r="B6" s="17"/>
      <c r="F6" s="724" t="s">
        <v>2218</v>
      </c>
      <c r="G6" s="4">
        <f>G3</f>
        <v>49532</v>
      </c>
      <c r="H6" s="4">
        <f>H3</f>
        <v>49618</v>
      </c>
      <c r="I6" s="5">
        <f>G6/H6</f>
        <v>0.9982667580313596</v>
      </c>
    </row>
    <row r="7" spans="2:9" ht="27">
      <c r="B7" s="17"/>
      <c r="F7" s="726" t="s">
        <v>2226</v>
      </c>
      <c r="G7" s="4">
        <f>G5</f>
        <v>67758</v>
      </c>
      <c r="H7" s="4">
        <f>H5</f>
        <v>67844</v>
      </c>
      <c r="I7" s="5">
        <f>G7/H7</f>
        <v>0.9987323860621425</v>
      </c>
    </row>
  </sheetData>
  <sheetProtection/>
  <printOptions/>
  <pageMargins left="0.787" right="0.787" top="0.59" bottom="0.55" header="0.512" footer="0.512"/>
  <pageSetup fitToHeight="1" fitToWidth="1" horizontalDpi="600" verticalDpi="600" orientation="landscape" paperSize="9" scale="74" r:id="rId1"/>
</worksheet>
</file>

<file path=xl/worksheets/sheet35.xml><?xml version="1.0" encoding="utf-8"?>
<worksheet xmlns="http://schemas.openxmlformats.org/spreadsheetml/2006/main" xmlns:r="http://schemas.openxmlformats.org/officeDocument/2006/relationships">
  <sheetPr>
    <pageSetUpPr fitToPage="1"/>
  </sheetPr>
  <dimension ref="A1:K6"/>
  <sheetViews>
    <sheetView zoomScalePageLayoutView="0" workbookViewId="0" topLeftCell="A1">
      <selection activeCell="F5" sqref="F5:F6"/>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1027</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1028</v>
      </c>
      <c r="C3" s="2" t="s">
        <v>1029</v>
      </c>
      <c r="D3" s="2" t="s">
        <v>1030</v>
      </c>
      <c r="E3" s="144" t="s">
        <v>852</v>
      </c>
      <c r="F3" s="145">
        <v>1</v>
      </c>
      <c r="G3" s="146">
        <v>175041</v>
      </c>
      <c r="H3" s="147">
        <v>175041</v>
      </c>
      <c r="I3" s="6">
        <f>G3/H3</f>
        <v>1</v>
      </c>
      <c r="J3" s="12">
        <v>3300</v>
      </c>
      <c r="K3" s="12">
        <v>11143000</v>
      </c>
    </row>
    <row r="4" spans="2:9" ht="13.5">
      <c r="B4" s="11" t="s">
        <v>3</v>
      </c>
      <c r="G4" s="4">
        <f>SUM(G3:G3)</f>
        <v>175041</v>
      </c>
      <c r="H4" s="4">
        <f>SUM(H3:H3)</f>
        <v>175041</v>
      </c>
      <c r="I4" s="5">
        <f>G4/H4</f>
        <v>1</v>
      </c>
    </row>
    <row r="5" spans="2:9" ht="27">
      <c r="B5" s="17"/>
      <c r="F5" s="724" t="s">
        <v>2218</v>
      </c>
      <c r="G5" s="4">
        <v>0</v>
      </c>
      <c r="H5" s="4">
        <v>0</v>
      </c>
      <c r="I5" s="5" t="e">
        <f>G5/H5</f>
        <v>#DIV/0!</v>
      </c>
    </row>
    <row r="6" spans="2:9" ht="27">
      <c r="B6" s="17"/>
      <c r="F6" s="726" t="s">
        <v>2226</v>
      </c>
      <c r="G6" s="4">
        <f>G4</f>
        <v>175041</v>
      </c>
      <c r="H6" s="4">
        <f>H4</f>
        <v>175041</v>
      </c>
      <c r="I6" s="5">
        <f>G6/H6</f>
        <v>1</v>
      </c>
    </row>
  </sheetData>
  <sheetProtection/>
  <printOptions/>
  <pageMargins left="0.787" right="0.787" top="0.59" bottom="0.55" header="0.512" footer="0.512"/>
  <pageSetup fitToHeight="1" fitToWidth="1" horizontalDpi="600" verticalDpi="600" orientation="landscape" paperSize="9" scale="94" r:id="rId1"/>
</worksheet>
</file>

<file path=xl/worksheets/sheet36.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A2" sqref="A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2041</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2042</v>
      </c>
      <c r="C3" s="2" t="s">
        <v>2043</v>
      </c>
      <c r="D3" s="2" t="s">
        <v>2044</v>
      </c>
      <c r="E3" s="144" t="s">
        <v>317</v>
      </c>
      <c r="F3" s="145">
        <v>2</v>
      </c>
      <c r="G3" s="146">
        <v>98845</v>
      </c>
      <c r="H3" s="147">
        <v>101057</v>
      </c>
      <c r="I3" s="6">
        <f>G3/H3</f>
        <v>0.9781113628942082</v>
      </c>
      <c r="J3" s="12">
        <v>2250</v>
      </c>
      <c r="K3" s="12">
        <v>5903535</v>
      </c>
    </row>
    <row r="4" spans="1:11" ht="13.5">
      <c r="A4">
        <v>2</v>
      </c>
      <c r="B4" s="2" t="s">
        <v>2045</v>
      </c>
      <c r="C4" s="2" t="s">
        <v>2043</v>
      </c>
      <c r="D4" s="2" t="s">
        <v>2044</v>
      </c>
      <c r="E4" s="144" t="s">
        <v>317</v>
      </c>
      <c r="F4" s="145">
        <v>2</v>
      </c>
      <c r="G4" s="148">
        <v>15257</v>
      </c>
      <c r="H4" s="147">
        <v>15414</v>
      </c>
      <c r="I4" s="6">
        <f>G4/H4</f>
        <v>0.989814454392111</v>
      </c>
      <c r="J4" s="12">
        <v>350</v>
      </c>
      <c r="K4" s="12">
        <v>764835</v>
      </c>
    </row>
    <row r="5" spans="2:9" ht="13.5">
      <c r="B5" s="11" t="s">
        <v>3</v>
      </c>
      <c r="G5" s="4">
        <f>SUM(G3:G4)</f>
        <v>114102</v>
      </c>
      <c r="H5" s="4">
        <f>SUM(H3:H4)</f>
        <v>116471</v>
      </c>
      <c r="I5" s="5">
        <f>G5/H5</f>
        <v>0.9796601729185805</v>
      </c>
    </row>
    <row r="6" spans="2:9" ht="27">
      <c r="B6" s="17"/>
      <c r="F6" s="724" t="s">
        <v>2218</v>
      </c>
      <c r="G6" s="4">
        <f>G5</f>
        <v>114102</v>
      </c>
      <c r="H6" s="4">
        <f>H5</f>
        <v>116471</v>
      </c>
      <c r="I6" s="5">
        <f>G6/H6</f>
        <v>0.9796601729185805</v>
      </c>
    </row>
    <row r="7" spans="2:9" ht="27">
      <c r="B7" s="17"/>
      <c r="F7" s="726" t="s">
        <v>2226</v>
      </c>
      <c r="G7" s="4">
        <f>G5</f>
        <v>114102</v>
      </c>
      <c r="H7" s="4">
        <f>H5</f>
        <v>116471</v>
      </c>
      <c r="I7" s="5">
        <f>G7/H7</f>
        <v>0.9796601729185805</v>
      </c>
    </row>
  </sheetData>
  <sheetProtection/>
  <printOptions/>
  <pageMargins left="0.787" right="0.787" top="0.59" bottom="0.55" header="0.512" footer="0.512"/>
  <pageSetup fitToHeight="1" fitToWidth="1" horizontalDpi="600" verticalDpi="600" orientation="landscape" paperSize="9" scale="94" r:id="rId1"/>
</worksheet>
</file>

<file path=xl/worksheets/sheet37.xml><?xml version="1.0" encoding="utf-8"?>
<worksheet xmlns="http://schemas.openxmlformats.org/spreadsheetml/2006/main" xmlns:r="http://schemas.openxmlformats.org/officeDocument/2006/relationships">
  <sheetPr>
    <pageSetUpPr fitToPage="1"/>
  </sheetPr>
  <dimension ref="A1:K137"/>
  <sheetViews>
    <sheetView zoomScale="75" zoomScaleNormal="75" zoomScalePageLayoutView="0" workbookViewId="0" topLeftCell="A95">
      <selection activeCell="G137" sqref="G137:H137"/>
    </sheetView>
  </sheetViews>
  <sheetFormatPr defaultColWidth="9.00390625" defaultRowHeight="13.5"/>
  <cols>
    <col min="1" max="1" width="11.125" style="0" customWidth="1"/>
    <col min="2" max="2" width="37.75390625" style="133" customWidth="1"/>
    <col min="3" max="3" width="17.75390625" style="0" customWidth="1"/>
    <col min="4" max="4" width="16.875" style="0" customWidth="1"/>
    <col min="5" max="5" width="13.25390625" style="133" customWidth="1"/>
    <col min="6" max="6" width="7.25390625" style="17" customWidth="1"/>
    <col min="7" max="7" width="13.00390625" style="0" customWidth="1"/>
    <col min="8" max="8" width="15.125" style="0" bestFit="1" customWidth="1"/>
    <col min="10" max="10" width="9.00390625" style="1" customWidth="1"/>
    <col min="11" max="11" width="13.75390625" style="126" customWidth="1"/>
    <col min="12" max="12" width="13.50390625" style="0" customWidth="1"/>
  </cols>
  <sheetData>
    <row r="1" spans="1:2" ht="20.25" customHeight="1">
      <c r="A1" s="116" t="s">
        <v>8</v>
      </c>
      <c r="B1" s="138" t="s">
        <v>172</v>
      </c>
    </row>
    <row r="2" spans="2:8" ht="13.5">
      <c r="B2" s="139"/>
      <c r="H2" s="115" t="s">
        <v>26</v>
      </c>
    </row>
    <row r="3" spans="1:11" ht="36">
      <c r="A3" s="141" t="s">
        <v>168</v>
      </c>
      <c r="B3" s="97" t="s">
        <v>171</v>
      </c>
      <c r="C3" s="97" t="s">
        <v>0</v>
      </c>
      <c r="D3" s="97" t="s">
        <v>1</v>
      </c>
      <c r="E3" s="97" t="s">
        <v>2</v>
      </c>
      <c r="F3" s="22" t="s">
        <v>321</v>
      </c>
      <c r="G3" s="98" t="s">
        <v>170</v>
      </c>
      <c r="H3" s="98" t="s">
        <v>169</v>
      </c>
      <c r="I3" s="98" t="s">
        <v>30</v>
      </c>
      <c r="J3" s="98" t="s">
        <v>28</v>
      </c>
      <c r="K3" s="127" t="s">
        <v>29</v>
      </c>
    </row>
    <row r="4" spans="1:11" ht="13.5">
      <c r="A4" s="99">
        <v>1</v>
      </c>
      <c r="B4" s="134" t="s">
        <v>173</v>
      </c>
      <c r="C4" s="99" t="s">
        <v>322</v>
      </c>
      <c r="D4" s="99" t="s">
        <v>304</v>
      </c>
      <c r="E4" s="134" t="s">
        <v>317</v>
      </c>
      <c r="F4" s="100">
        <v>4</v>
      </c>
      <c r="G4" s="101">
        <v>2443</v>
      </c>
      <c r="H4" s="124"/>
      <c r="I4" s="102" t="e">
        <f aca="true" t="shared" si="0" ref="I4:I14">G4/H4</f>
        <v>#DIV/0!</v>
      </c>
      <c r="J4" s="28">
        <v>65</v>
      </c>
      <c r="K4" s="128">
        <v>117301</v>
      </c>
    </row>
    <row r="5" spans="1:11" ht="13.5">
      <c r="A5" s="106">
        <v>2</v>
      </c>
      <c r="B5" s="135" t="s">
        <v>174</v>
      </c>
      <c r="C5" s="1040" t="s">
        <v>318</v>
      </c>
      <c r="D5" s="106" t="s">
        <v>305</v>
      </c>
      <c r="E5" s="135" t="s">
        <v>317</v>
      </c>
      <c r="F5" s="107">
        <v>3</v>
      </c>
      <c r="G5" s="108">
        <v>31930</v>
      </c>
      <c r="H5" s="108">
        <v>32774</v>
      </c>
      <c r="I5" s="109">
        <f t="shared" si="0"/>
        <v>0.9742478794166107</v>
      </c>
      <c r="J5" s="110">
        <v>689</v>
      </c>
      <c r="K5" s="129">
        <v>1761306</v>
      </c>
    </row>
    <row r="6" spans="1:11" ht="13.5">
      <c r="A6" s="119">
        <v>3</v>
      </c>
      <c r="B6" s="135" t="s">
        <v>175</v>
      </c>
      <c r="C6" s="1021"/>
      <c r="D6" s="106" t="s">
        <v>304</v>
      </c>
      <c r="E6" s="135" t="s">
        <v>317</v>
      </c>
      <c r="F6" s="107">
        <v>6</v>
      </c>
      <c r="G6" s="111">
        <v>1064</v>
      </c>
      <c r="H6" s="108">
        <v>1239</v>
      </c>
      <c r="I6" s="109">
        <f t="shared" si="0"/>
        <v>0.8587570621468926</v>
      </c>
      <c r="J6" s="110">
        <v>49</v>
      </c>
      <c r="K6" s="129">
        <v>40058</v>
      </c>
    </row>
    <row r="7" spans="1:11" ht="13.5">
      <c r="A7" s="106">
        <v>4</v>
      </c>
      <c r="B7" s="135" t="s">
        <v>176</v>
      </c>
      <c r="C7" s="1021"/>
      <c r="D7" s="106" t="s">
        <v>306</v>
      </c>
      <c r="E7" s="135" t="s">
        <v>317</v>
      </c>
      <c r="F7" s="107">
        <v>5</v>
      </c>
      <c r="G7" s="108">
        <v>5367</v>
      </c>
      <c r="H7" s="108">
        <v>5688</v>
      </c>
      <c r="I7" s="109">
        <f t="shared" si="0"/>
        <v>0.9435654008438819</v>
      </c>
      <c r="J7" s="110">
        <v>129</v>
      </c>
      <c r="K7" s="129">
        <v>290091</v>
      </c>
    </row>
    <row r="8" spans="1:11" ht="13.5">
      <c r="A8" s="106">
        <v>5</v>
      </c>
      <c r="B8" s="135" t="s">
        <v>177</v>
      </c>
      <c r="C8" s="1021"/>
      <c r="D8" s="106" t="s">
        <v>304</v>
      </c>
      <c r="E8" s="135" t="s">
        <v>317</v>
      </c>
      <c r="F8" s="107">
        <v>6</v>
      </c>
      <c r="G8" s="108">
        <v>1492</v>
      </c>
      <c r="H8" s="108">
        <v>1681</v>
      </c>
      <c r="I8" s="109">
        <f t="shared" si="0"/>
        <v>0.8875669244497323</v>
      </c>
      <c r="J8" s="110">
        <v>52</v>
      </c>
      <c r="K8" s="129">
        <v>65345</v>
      </c>
    </row>
    <row r="9" spans="1:11" s="14" customFormat="1" ht="13.5">
      <c r="A9" s="106">
        <v>6</v>
      </c>
      <c r="B9" s="136" t="s">
        <v>178</v>
      </c>
      <c r="C9" s="1021"/>
      <c r="D9" s="107" t="s">
        <v>306</v>
      </c>
      <c r="E9" s="136" t="s">
        <v>317</v>
      </c>
      <c r="F9" s="107">
        <v>6</v>
      </c>
      <c r="G9" s="112">
        <v>5116</v>
      </c>
      <c r="H9" s="112">
        <v>5499</v>
      </c>
      <c r="I9" s="113">
        <f t="shared" si="0"/>
        <v>0.9303509729041644</v>
      </c>
      <c r="J9" s="114">
        <v>150</v>
      </c>
      <c r="K9" s="130">
        <v>237147</v>
      </c>
    </row>
    <row r="10" spans="1:11" s="14" customFormat="1" ht="13.5">
      <c r="A10" s="106">
        <v>7</v>
      </c>
      <c r="B10" s="136" t="s">
        <v>179</v>
      </c>
      <c r="C10" s="1021"/>
      <c r="D10" s="107" t="s">
        <v>306</v>
      </c>
      <c r="E10" s="136" t="s">
        <v>317</v>
      </c>
      <c r="F10" s="107">
        <v>6</v>
      </c>
      <c r="G10" s="112">
        <v>7116</v>
      </c>
      <c r="H10" s="112">
        <v>7585</v>
      </c>
      <c r="I10" s="113">
        <f t="shared" si="0"/>
        <v>0.9381674357284113</v>
      </c>
      <c r="J10" s="114">
        <v>184</v>
      </c>
      <c r="K10" s="130">
        <v>365594</v>
      </c>
    </row>
    <row r="11" spans="1:11" ht="13.5">
      <c r="A11" s="106">
        <v>8</v>
      </c>
      <c r="B11" s="135" t="s">
        <v>232</v>
      </c>
      <c r="C11" s="1021"/>
      <c r="D11" s="106" t="s">
        <v>306</v>
      </c>
      <c r="E11" s="135" t="s">
        <v>317</v>
      </c>
      <c r="F11" s="107">
        <v>6</v>
      </c>
      <c r="G11" s="108">
        <v>1966</v>
      </c>
      <c r="H11" s="108">
        <v>2106</v>
      </c>
      <c r="I11" s="109">
        <f t="shared" si="0"/>
        <v>0.9335232668566001</v>
      </c>
      <c r="J11" s="114">
        <v>30</v>
      </c>
      <c r="K11" s="130">
        <v>55010</v>
      </c>
    </row>
    <row r="12" spans="1:11" ht="13.5">
      <c r="A12" s="106">
        <v>9</v>
      </c>
      <c r="B12" s="137" t="s">
        <v>180</v>
      </c>
      <c r="C12" s="1021"/>
      <c r="D12" s="106" t="s">
        <v>307</v>
      </c>
      <c r="E12" s="135" t="s">
        <v>317</v>
      </c>
      <c r="F12" s="107">
        <v>5</v>
      </c>
      <c r="G12" s="108">
        <v>9379</v>
      </c>
      <c r="H12" s="108">
        <v>9955</v>
      </c>
      <c r="I12" s="113">
        <f t="shared" si="0"/>
        <v>0.9421396283274737</v>
      </c>
      <c r="J12" s="114">
        <v>229</v>
      </c>
      <c r="K12" s="130">
        <v>501168</v>
      </c>
    </row>
    <row r="13" spans="1:11" ht="13.5">
      <c r="A13" s="106">
        <v>10</v>
      </c>
      <c r="B13" s="135" t="s">
        <v>181</v>
      </c>
      <c r="C13" s="1021"/>
      <c r="D13" s="120" t="s">
        <v>307</v>
      </c>
      <c r="E13" s="137" t="s">
        <v>317</v>
      </c>
      <c r="F13" s="11">
        <v>5</v>
      </c>
      <c r="G13" s="121">
        <v>3785</v>
      </c>
      <c r="H13" s="121">
        <v>3994</v>
      </c>
      <c r="I13" s="122">
        <f t="shared" si="0"/>
        <v>0.9476715072608913</v>
      </c>
      <c r="J13" s="123">
        <v>88</v>
      </c>
      <c r="K13" s="131">
        <v>208700</v>
      </c>
    </row>
    <row r="14" spans="1:11" ht="13.5">
      <c r="A14" s="106">
        <v>11</v>
      </c>
      <c r="B14" s="135" t="s">
        <v>182</v>
      </c>
      <c r="C14" s="1021"/>
      <c r="D14" s="106" t="s">
        <v>307</v>
      </c>
      <c r="E14" s="135" t="s">
        <v>317</v>
      </c>
      <c r="F14" s="107">
        <v>5</v>
      </c>
      <c r="G14" s="111">
        <v>5149</v>
      </c>
      <c r="H14" s="108">
        <v>5456</v>
      </c>
      <c r="I14" s="109">
        <f t="shared" si="0"/>
        <v>0.9437316715542522</v>
      </c>
      <c r="J14" s="110">
        <v>123</v>
      </c>
      <c r="K14" s="129">
        <v>279799</v>
      </c>
    </row>
    <row r="15" spans="1:11" ht="13.5">
      <c r="A15" s="106">
        <v>12</v>
      </c>
      <c r="B15" s="135" t="s">
        <v>183</v>
      </c>
      <c r="C15" s="1021"/>
      <c r="D15" s="106" t="s">
        <v>306</v>
      </c>
      <c r="E15" s="135" t="s">
        <v>317</v>
      </c>
      <c r="F15" s="107">
        <v>4</v>
      </c>
      <c r="G15" s="108">
        <v>4172</v>
      </c>
      <c r="H15" s="108">
        <v>4373</v>
      </c>
      <c r="I15" s="109">
        <f aca="true" t="shared" si="1" ref="I15:I29">G15/H15</f>
        <v>0.9540361308026526</v>
      </c>
      <c r="J15" s="110">
        <v>91</v>
      </c>
      <c r="K15" s="129">
        <v>239780</v>
      </c>
    </row>
    <row r="16" spans="1:11" ht="13.5">
      <c r="A16" s="106">
        <v>13</v>
      </c>
      <c r="B16" s="135" t="s">
        <v>184</v>
      </c>
      <c r="C16" s="1021"/>
      <c r="D16" s="106" t="s">
        <v>307</v>
      </c>
      <c r="E16" s="135" t="s">
        <v>317</v>
      </c>
      <c r="F16" s="107">
        <v>5</v>
      </c>
      <c r="G16" s="111">
        <v>4729</v>
      </c>
      <c r="H16" s="108">
        <v>4800</v>
      </c>
      <c r="I16" s="109">
        <f t="shared" si="1"/>
        <v>0.9852083333333334</v>
      </c>
      <c r="J16" s="110">
        <v>116</v>
      </c>
      <c r="K16" s="129">
        <v>232614</v>
      </c>
    </row>
    <row r="17" spans="1:11" ht="13.5">
      <c r="A17" s="106">
        <v>14</v>
      </c>
      <c r="B17" s="135" t="s">
        <v>185</v>
      </c>
      <c r="C17" s="1021"/>
      <c r="D17" s="106" t="s">
        <v>304</v>
      </c>
      <c r="E17" s="135" t="s">
        <v>317</v>
      </c>
      <c r="F17" s="107">
        <v>5</v>
      </c>
      <c r="G17" s="108">
        <v>3078</v>
      </c>
      <c r="H17" s="108">
        <v>3212</v>
      </c>
      <c r="I17" s="109">
        <f t="shared" si="1"/>
        <v>0.9582814445828145</v>
      </c>
      <c r="J17" s="110">
        <v>80</v>
      </c>
      <c r="K17" s="129">
        <v>151505</v>
      </c>
    </row>
    <row r="18" spans="1:11" ht="13.5">
      <c r="A18" s="106">
        <v>15</v>
      </c>
      <c r="B18" s="136" t="s">
        <v>186</v>
      </c>
      <c r="C18" s="1021"/>
      <c r="D18" s="106" t="s">
        <v>307</v>
      </c>
      <c r="E18" s="135" t="s">
        <v>317</v>
      </c>
      <c r="F18" s="107">
        <v>4</v>
      </c>
      <c r="G18" s="108">
        <v>6139</v>
      </c>
      <c r="H18" s="108">
        <v>6517</v>
      </c>
      <c r="I18" s="109">
        <f t="shared" si="1"/>
        <v>0.9419978517722879</v>
      </c>
      <c r="J18" s="110">
        <v>149</v>
      </c>
      <c r="K18" s="129">
        <v>330000</v>
      </c>
    </row>
    <row r="19" spans="1:11" s="14" customFormat="1" ht="13.5">
      <c r="A19" s="106">
        <v>16</v>
      </c>
      <c r="B19" s="136" t="s">
        <v>187</v>
      </c>
      <c r="C19" s="1021"/>
      <c r="D19" s="107" t="s">
        <v>308</v>
      </c>
      <c r="E19" s="136" t="s">
        <v>317</v>
      </c>
      <c r="F19" s="107">
        <v>1</v>
      </c>
      <c r="G19" s="112">
        <v>3772</v>
      </c>
      <c r="H19" s="112">
        <v>3772</v>
      </c>
      <c r="I19" s="113">
        <f t="shared" si="1"/>
        <v>1</v>
      </c>
      <c r="J19" s="114">
        <v>77</v>
      </c>
      <c r="K19" s="130">
        <v>224500</v>
      </c>
    </row>
    <row r="20" spans="1:11" s="14" customFormat="1" ht="13.5">
      <c r="A20" s="106">
        <v>17</v>
      </c>
      <c r="B20" s="135" t="s">
        <v>188</v>
      </c>
      <c r="C20" s="1021"/>
      <c r="D20" s="107" t="s">
        <v>306</v>
      </c>
      <c r="E20" s="136" t="s">
        <v>317</v>
      </c>
      <c r="F20" s="107">
        <v>5</v>
      </c>
      <c r="G20" s="112">
        <v>3528</v>
      </c>
      <c r="H20" s="112">
        <v>3731</v>
      </c>
      <c r="I20" s="113">
        <f t="shared" si="1"/>
        <v>0.9455909943714822</v>
      </c>
      <c r="J20" s="114">
        <v>83</v>
      </c>
      <c r="K20" s="130">
        <v>193900</v>
      </c>
    </row>
    <row r="21" spans="1:11" ht="13.5">
      <c r="A21" s="106">
        <v>18</v>
      </c>
      <c r="B21" s="135" t="s">
        <v>189</v>
      </c>
      <c r="C21" s="1041"/>
      <c r="D21" s="106" t="s">
        <v>304</v>
      </c>
      <c r="E21" s="135" t="s">
        <v>317</v>
      </c>
      <c r="F21" s="107">
        <v>5</v>
      </c>
      <c r="G21" s="108">
        <v>2672</v>
      </c>
      <c r="H21" s="108">
        <v>2861</v>
      </c>
      <c r="I21" s="109">
        <f t="shared" si="1"/>
        <v>0.9339391821041594</v>
      </c>
      <c r="J21" s="114">
        <v>80</v>
      </c>
      <c r="K21" s="130">
        <v>119883</v>
      </c>
    </row>
    <row r="22" spans="1:11" ht="13.5">
      <c r="A22" s="106">
        <v>19</v>
      </c>
      <c r="B22" s="135" t="s">
        <v>190</v>
      </c>
      <c r="C22" s="1040" t="s">
        <v>323</v>
      </c>
      <c r="D22" s="106" t="s">
        <v>309</v>
      </c>
      <c r="E22" s="135" t="s">
        <v>317</v>
      </c>
      <c r="F22" s="107">
        <v>3</v>
      </c>
      <c r="G22" s="108">
        <v>3246</v>
      </c>
      <c r="H22" s="108">
        <v>3273</v>
      </c>
      <c r="I22" s="113">
        <f t="shared" si="1"/>
        <v>0.9917506874427131</v>
      </c>
      <c r="J22" s="114">
        <v>70</v>
      </c>
      <c r="K22" s="130">
        <v>175707</v>
      </c>
    </row>
    <row r="23" spans="1:11" ht="13.5">
      <c r="A23" s="106">
        <v>20</v>
      </c>
      <c r="B23" s="135" t="s">
        <v>191</v>
      </c>
      <c r="C23" s="1021"/>
      <c r="D23" s="106" t="s">
        <v>307</v>
      </c>
      <c r="E23" s="135" t="s">
        <v>317</v>
      </c>
      <c r="F23" s="107">
        <v>6</v>
      </c>
      <c r="G23" s="108">
        <v>18128</v>
      </c>
      <c r="H23" s="108">
        <v>19614</v>
      </c>
      <c r="I23" s="109">
        <f t="shared" si="1"/>
        <v>0.9242377893341491</v>
      </c>
      <c r="J23" s="110">
        <v>470</v>
      </c>
      <c r="K23" s="129">
        <v>954500</v>
      </c>
    </row>
    <row r="24" spans="1:11" ht="13.5">
      <c r="A24" s="106">
        <v>21</v>
      </c>
      <c r="B24" s="135" t="s">
        <v>192</v>
      </c>
      <c r="C24" s="1021"/>
      <c r="D24" s="106" t="s">
        <v>307</v>
      </c>
      <c r="E24" s="135" t="s">
        <v>317</v>
      </c>
      <c r="F24" s="107">
        <v>5</v>
      </c>
      <c r="G24" s="111">
        <v>2018</v>
      </c>
      <c r="H24" s="108">
        <v>2353</v>
      </c>
      <c r="I24" s="109">
        <f t="shared" si="1"/>
        <v>0.8576285592860179</v>
      </c>
      <c r="J24" s="110">
        <v>77</v>
      </c>
      <c r="K24" s="129">
        <v>88345</v>
      </c>
    </row>
    <row r="25" spans="1:11" ht="13.5">
      <c r="A25" s="106">
        <v>22</v>
      </c>
      <c r="B25" s="135" t="s">
        <v>193</v>
      </c>
      <c r="C25" s="1021"/>
      <c r="D25" s="106" t="s">
        <v>307</v>
      </c>
      <c r="E25" s="135" t="s">
        <v>317</v>
      </c>
      <c r="F25" s="107">
        <v>5</v>
      </c>
      <c r="G25" s="108">
        <v>1735</v>
      </c>
      <c r="H25" s="108">
        <v>2066</v>
      </c>
      <c r="I25" s="109">
        <f t="shared" si="1"/>
        <v>0.8397870280735721</v>
      </c>
      <c r="J25" s="110">
        <v>59</v>
      </c>
      <c r="K25" s="129">
        <v>84754</v>
      </c>
    </row>
    <row r="26" spans="1:11" ht="13.5">
      <c r="A26" s="106">
        <v>23</v>
      </c>
      <c r="B26" s="136" t="s">
        <v>194</v>
      </c>
      <c r="C26" s="1021"/>
      <c r="D26" s="106" t="s">
        <v>307</v>
      </c>
      <c r="E26" s="135" t="s">
        <v>317</v>
      </c>
      <c r="F26" s="107">
        <v>6</v>
      </c>
      <c r="G26" s="108">
        <v>1792</v>
      </c>
      <c r="H26" s="108">
        <v>2120</v>
      </c>
      <c r="I26" s="109">
        <f t="shared" si="1"/>
        <v>0.8452830188679246</v>
      </c>
      <c r="J26" s="110">
        <v>64</v>
      </c>
      <c r="K26" s="129">
        <v>83996</v>
      </c>
    </row>
    <row r="27" spans="1:11" s="14" customFormat="1" ht="13.5">
      <c r="A27" s="106">
        <v>24</v>
      </c>
      <c r="B27" s="136" t="s">
        <v>195</v>
      </c>
      <c r="C27" s="1021"/>
      <c r="D27" s="107" t="s">
        <v>307</v>
      </c>
      <c r="E27" s="136" t="s">
        <v>317</v>
      </c>
      <c r="F27" s="107">
        <v>6</v>
      </c>
      <c r="G27" s="112">
        <v>1658</v>
      </c>
      <c r="H27" s="112">
        <v>1942</v>
      </c>
      <c r="I27" s="113">
        <f t="shared" si="1"/>
        <v>0.8537590113285273</v>
      </c>
      <c r="J27" s="114">
        <v>62</v>
      </c>
      <c r="K27" s="130">
        <v>74184</v>
      </c>
    </row>
    <row r="28" spans="1:11" s="14" customFormat="1" ht="13.5">
      <c r="A28" s="106">
        <v>25</v>
      </c>
      <c r="B28" s="135" t="s">
        <v>196</v>
      </c>
      <c r="C28" s="1021"/>
      <c r="D28" s="107" t="s">
        <v>304</v>
      </c>
      <c r="E28" s="136" t="s">
        <v>317</v>
      </c>
      <c r="F28" s="107">
        <v>6</v>
      </c>
      <c r="G28" s="112">
        <v>1850</v>
      </c>
      <c r="H28" s="112">
        <v>2154</v>
      </c>
      <c r="I28" s="113">
        <f t="shared" si="1"/>
        <v>0.8588672237697307</v>
      </c>
      <c r="J28" s="114">
        <v>74</v>
      </c>
      <c r="K28" s="130">
        <v>78212</v>
      </c>
    </row>
    <row r="29" spans="1:11" ht="13.5">
      <c r="A29" s="106">
        <v>26</v>
      </c>
      <c r="B29" s="135" t="s">
        <v>197</v>
      </c>
      <c r="C29" s="1021"/>
      <c r="D29" s="106" t="s">
        <v>307</v>
      </c>
      <c r="E29" s="135" t="s">
        <v>317</v>
      </c>
      <c r="F29" s="107">
        <v>5</v>
      </c>
      <c r="G29" s="108">
        <v>2094</v>
      </c>
      <c r="H29" s="108">
        <v>2487</v>
      </c>
      <c r="I29" s="109">
        <f t="shared" si="1"/>
        <v>0.841978287092883</v>
      </c>
      <c r="J29" s="114">
        <v>70</v>
      </c>
      <c r="K29" s="130">
        <v>103559</v>
      </c>
    </row>
    <row r="30" spans="1:11" ht="13.5">
      <c r="A30" s="106">
        <v>27</v>
      </c>
      <c r="B30" s="135" t="s">
        <v>198</v>
      </c>
      <c r="C30" s="1021"/>
      <c r="D30" s="106" t="s">
        <v>307</v>
      </c>
      <c r="E30" s="135" t="s">
        <v>317</v>
      </c>
      <c r="F30" s="107">
        <v>5</v>
      </c>
      <c r="G30" s="108">
        <v>18395</v>
      </c>
      <c r="H30" s="108">
        <v>21480</v>
      </c>
      <c r="I30" s="109">
        <f aca="true" t="shared" si="2" ref="I30:I37">G30/H30</f>
        <v>0.8563780260707635</v>
      </c>
      <c r="J30" s="110">
        <v>550</v>
      </c>
      <c r="K30" s="129">
        <v>986696</v>
      </c>
    </row>
    <row r="31" spans="1:11" ht="13.5">
      <c r="A31" s="106">
        <v>28</v>
      </c>
      <c r="B31" s="136" t="s">
        <v>199</v>
      </c>
      <c r="C31" s="1021"/>
      <c r="D31" s="106" t="s">
        <v>308</v>
      </c>
      <c r="E31" s="135" t="s">
        <v>317</v>
      </c>
      <c r="F31" s="107">
        <v>2</v>
      </c>
      <c r="G31" s="108">
        <v>9197</v>
      </c>
      <c r="H31" s="108">
        <v>9197</v>
      </c>
      <c r="I31" s="109">
        <f t="shared" si="2"/>
        <v>1</v>
      </c>
      <c r="J31" s="110">
        <v>167</v>
      </c>
      <c r="K31" s="129">
        <v>556322</v>
      </c>
    </row>
    <row r="32" spans="1:11" s="14" customFormat="1" ht="13.5">
      <c r="A32" s="106">
        <v>29</v>
      </c>
      <c r="B32" s="136" t="s">
        <v>200</v>
      </c>
      <c r="C32" s="1041"/>
      <c r="D32" s="107" t="s">
        <v>307</v>
      </c>
      <c r="E32" s="136" t="s">
        <v>317</v>
      </c>
      <c r="F32" s="107">
        <v>5</v>
      </c>
      <c r="G32" s="112">
        <v>20715</v>
      </c>
      <c r="H32" s="112">
        <v>22566</v>
      </c>
      <c r="I32" s="113">
        <f t="shared" si="2"/>
        <v>0.9179739431002393</v>
      </c>
      <c r="J32" s="114">
        <v>626</v>
      </c>
      <c r="K32" s="130">
        <v>1085010</v>
      </c>
    </row>
    <row r="33" spans="1:11" s="14" customFormat="1" ht="13.5">
      <c r="A33" s="106">
        <v>30</v>
      </c>
      <c r="B33" s="135" t="s">
        <v>201</v>
      </c>
      <c r="C33" s="1042" t="s">
        <v>324</v>
      </c>
      <c r="D33" s="107" t="s">
        <v>308</v>
      </c>
      <c r="E33" s="136" t="s">
        <v>317</v>
      </c>
      <c r="F33" s="107">
        <v>1</v>
      </c>
      <c r="G33" s="112">
        <v>5888</v>
      </c>
      <c r="H33" s="112">
        <v>5888</v>
      </c>
      <c r="I33" s="113">
        <f t="shared" si="2"/>
        <v>1</v>
      </c>
      <c r="J33" s="114">
        <v>103</v>
      </c>
      <c r="K33" s="130">
        <v>364900</v>
      </c>
    </row>
    <row r="34" spans="1:11" ht="13.5">
      <c r="A34" s="106">
        <v>31</v>
      </c>
      <c r="B34" s="135" t="s">
        <v>202</v>
      </c>
      <c r="C34" s="1043"/>
      <c r="D34" s="106" t="s">
        <v>307</v>
      </c>
      <c r="E34" s="135" t="s">
        <v>317</v>
      </c>
      <c r="F34" s="107">
        <v>5</v>
      </c>
      <c r="G34" s="108">
        <v>6074</v>
      </c>
      <c r="H34" s="108">
        <v>6528</v>
      </c>
      <c r="I34" s="109">
        <f t="shared" si="2"/>
        <v>0.930453431372549</v>
      </c>
      <c r="J34" s="114">
        <v>178</v>
      </c>
      <c r="K34" s="130">
        <v>283811</v>
      </c>
    </row>
    <row r="35" spans="1:11" ht="13.5">
      <c r="A35" s="106">
        <v>32</v>
      </c>
      <c r="B35" s="137" t="s">
        <v>203</v>
      </c>
      <c r="C35" s="1040" t="s">
        <v>325</v>
      </c>
      <c r="D35" s="106" t="s">
        <v>308</v>
      </c>
      <c r="E35" s="135" t="s">
        <v>317</v>
      </c>
      <c r="F35" s="107">
        <v>1</v>
      </c>
      <c r="G35" s="108">
        <v>26741</v>
      </c>
      <c r="H35" s="108">
        <v>26741</v>
      </c>
      <c r="I35" s="113">
        <f t="shared" si="2"/>
        <v>1</v>
      </c>
      <c r="J35" s="114">
        <v>430</v>
      </c>
      <c r="K35" s="130">
        <v>1733040</v>
      </c>
    </row>
    <row r="36" spans="1:11" ht="13.5">
      <c r="A36" s="106">
        <v>33</v>
      </c>
      <c r="B36" s="135" t="s">
        <v>204</v>
      </c>
      <c r="C36" s="1021"/>
      <c r="D36" s="120" t="s">
        <v>307</v>
      </c>
      <c r="E36" s="137" t="s">
        <v>317</v>
      </c>
      <c r="F36" s="11">
        <v>5</v>
      </c>
      <c r="G36" s="121">
        <v>9793</v>
      </c>
      <c r="H36" s="121">
        <v>10401</v>
      </c>
      <c r="I36" s="122">
        <f t="shared" si="2"/>
        <v>0.9415440822997788</v>
      </c>
      <c r="J36" s="123">
        <v>257</v>
      </c>
      <c r="K36" s="131">
        <v>509922</v>
      </c>
    </row>
    <row r="37" spans="1:11" ht="13.5">
      <c r="A37" s="106">
        <v>34</v>
      </c>
      <c r="B37" s="135" t="s">
        <v>205</v>
      </c>
      <c r="C37" s="1041"/>
      <c r="D37" s="106" t="s">
        <v>310</v>
      </c>
      <c r="E37" s="135" t="s">
        <v>317</v>
      </c>
      <c r="F37" s="107">
        <v>5</v>
      </c>
      <c r="G37" s="111">
        <v>1324</v>
      </c>
      <c r="H37" s="108">
        <v>1426</v>
      </c>
      <c r="I37" s="109">
        <f t="shared" si="2"/>
        <v>0.9284712482468443</v>
      </c>
      <c r="J37" s="110">
        <v>46</v>
      </c>
      <c r="K37" s="129">
        <v>54024</v>
      </c>
    </row>
    <row r="38" spans="1:11" ht="13.5">
      <c r="A38" s="106">
        <v>35</v>
      </c>
      <c r="B38" s="135" t="s">
        <v>206</v>
      </c>
      <c r="C38" s="1040" t="s">
        <v>326</v>
      </c>
      <c r="D38" s="106" t="s">
        <v>308</v>
      </c>
      <c r="E38" s="135" t="s">
        <v>317</v>
      </c>
      <c r="F38" s="107">
        <v>1</v>
      </c>
      <c r="G38" s="108">
        <v>32295</v>
      </c>
      <c r="H38" s="108">
        <v>32295</v>
      </c>
      <c r="I38" s="109">
        <f aca="true" t="shared" si="3" ref="I38:I45">G38/H38</f>
        <v>1</v>
      </c>
      <c r="J38" s="110">
        <v>520</v>
      </c>
      <c r="K38" s="129">
        <v>2221260</v>
      </c>
    </row>
    <row r="39" spans="1:11" ht="13.5">
      <c r="A39" s="106">
        <v>36</v>
      </c>
      <c r="B39" s="135" t="s">
        <v>207</v>
      </c>
      <c r="C39" s="1021"/>
      <c r="D39" s="106" t="s">
        <v>307</v>
      </c>
      <c r="E39" s="135" t="s">
        <v>317</v>
      </c>
      <c r="F39" s="107">
        <v>3</v>
      </c>
      <c r="G39" s="111">
        <v>2115</v>
      </c>
      <c r="H39" s="108">
        <v>2190</v>
      </c>
      <c r="I39" s="109">
        <f t="shared" si="3"/>
        <v>0.9657534246575342</v>
      </c>
      <c r="J39" s="110">
        <v>49</v>
      </c>
      <c r="K39" s="129">
        <v>128171</v>
      </c>
    </row>
    <row r="40" spans="1:11" ht="13.5">
      <c r="A40" s="106">
        <v>37</v>
      </c>
      <c r="B40" s="135" t="s">
        <v>208</v>
      </c>
      <c r="C40" s="1021"/>
      <c r="D40" s="106" t="s">
        <v>304</v>
      </c>
      <c r="E40" s="135" t="s">
        <v>317</v>
      </c>
      <c r="F40" s="107">
        <v>6</v>
      </c>
      <c r="G40" s="108">
        <v>2654</v>
      </c>
      <c r="H40" s="108">
        <v>2912</v>
      </c>
      <c r="I40" s="109">
        <f t="shared" si="3"/>
        <v>0.9114010989010989</v>
      </c>
      <c r="J40" s="110">
        <v>150</v>
      </c>
      <c r="K40" s="129">
        <v>79245</v>
      </c>
    </row>
    <row r="41" spans="1:11" ht="13.5">
      <c r="A41" s="106">
        <v>38</v>
      </c>
      <c r="B41" s="136" t="s">
        <v>209</v>
      </c>
      <c r="C41" s="1021"/>
      <c r="D41" s="106" t="s">
        <v>307</v>
      </c>
      <c r="E41" s="135" t="s">
        <v>317</v>
      </c>
      <c r="F41" s="107">
        <v>3</v>
      </c>
      <c r="G41" s="108">
        <v>2946</v>
      </c>
      <c r="H41" s="108">
        <v>3049</v>
      </c>
      <c r="I41" s="109">
        <f t="shared" si="3"/>
        <v>0.9662184322728764</v>
      </c>
      <c r="J41" s="110">
        <v>67</v>
      </c>
      <c r="K41" s="129">
        <v>173122</v>
      </c>
    </row>
    <row r="42" spans="1:11" s="14" customFormat="1" ht="13.5">
      <c r="A42" s="106">
        <v>39</v>
      </c>
      <c r="B42" s="136" t="s">
        <v>210</v>
      </c>
      <c r="C42" s="1021"/>
      <c r="D42" s="107" t="s">
        <v>307</v>
      </c>
      <c r="E42" s="136" t="s">
        <v>317</v>
      </c>
      <c r="F42" s="107">
        <v>5</v>
      </c>
      <c r="G42" s="112">
        <v>1734</v>
      </c>
      <c r="H42" s="112">
        <v>1804</v>
      </c>
      <c r="I42" s="113">
        <f t="shared" si="3"/>
        <v>0.9611973392461197</v>
      </c>
      <c r="J42" s="114">
        <v>46</v>
      </c>
      <c r="K42" s="130">
        <v>89905</v>
      </c>
    </row>
    <row r="43" spans="1:11" s="14" customFormat="1" ht="13.5">
      <c r="A43" s="106">
        <v>40</v>
      </c>
      <c r="B43" s="135" t="s">
        <v>211</v>
      </c>
      <c r="C43" s="1021"/>
      <c r="D43" s="106" t="s">
        <v>304</v>
      </c>
      <c r="E43" s="136" t="s">
        <v>317</v>
      </c>
      <c r="F43" s="107">
        <v>6</v>
      </c>
      <c r="G43" s="112">
        <v>1384</v>
      </c>
      <c r="H43" s="112">
        <v>1560</v>
      </c>
      <c r="I43" s="113">
        <f t="shared" si="3"/>
        <v>0.8871794871794871</v>
      </c>
      <c r="J43" s="114">
        <v>45</v>
      </c>
      <c r="K43" s="130">
        <v>63100</v>
      </c>
    </row>
    <row r="44" spans="1:11" ht="13.5">
      <c r="A44" s="106">
        <v>41</v>
      </c>
      <c r="B44" s="135" t="s">
        <v>212</v>
      </c>
      <c r="C44" s="1021"/>
      <c r="D44" s="106" t="s">
        <v>304</v>
      </c>
      <c r="E44" s="135" t="s">
        <v>317</v>
      </c>
      <c r="F44" s="107">
        <v>5</v>
      </c>
      <c r="G44" s="108">
        <v>1140</v>
      </c>
      <c r="H44" s="108">
        <v>1285</v>
      </c>
      <c r="I44" s="109">
        <f t="shared" si="3"/>
        <v>0.8871595330739299</v>
      </c>
      <c r="J44" s="114">
        <v>40</v>
      </c>
      <c r="K44" s="130">
        <v>49939</v>
      </c>
    </row>
    <row r="45" spans="1:11" ht="13.5">
      <c r="A45" s="106">
        <v>42</v>
      </c>
      <c r="B45" s="135" t="s">
        <v>213</v>
      </c>
      <c r="C45" s="1021"/>
      <c r="D45" s="106" t="s">
        <v>304</v>
      </c>
      <c r="E45" s="135" t="s">
        <v>317</v>
      </c>
      <c r="F45" s="107">
        <v>5</v>
      </c>
      <c r="G45" s="108">
        <v>1310</v>
      </c>
      <c r="H45" s="108">
        <v>1476</v>
      </c>
      <c r="I45" s="113">
        <f t="shared" si="3"/>
        <v>0.8875338753387534</v>
      </c>
      <c r="J45" s="114">
        <v>46</v>
      </c>
      <c r="K45" s="130">
        <v>57224</v>
      </c>
    </row>
    <row r="46" spans="1:11" ht="13.5">
      <c r="A46" s="106">
        <v>43</v>
      </c>
      <c r="B46" s="135" t="s">
        <v>214</v>
      </c>
      <c r="C46" s="1021"/>
      <c r="D46" s="106" t="s">
        <v>308</v>
      </c>
      <c r="E46" s="135" t="s">
        <v>317</v>
      </c>
      <c r="F46" s="107">
        <v>1</v>
      </c>
      <c r="G46" s="108">
        <v>24014</v>
      </c>
      <c r="H46" s="108">
        <v>24014</v>
      </c>
      <c r="I46" s="109">
        <f aca="true" t="shared" si="4" ref="I46:I54">G46/H46</f>
        <v>1</v>
      </c>
      <c r="J46" s="110">
        <v>530</v>
      </c>
      <c r="K46" s="129">
        <v>1272687</v>
      </c>
    </row>
    <row r="47" spans="1:11" ht="13.5">
      <c r="A47" s="106">
        <v>44</v>
      </c>
      <c r="B47" s="135" t="s">
        <v>215</v>
      </c>
      <c r="C47" s="1021"/>
      <c r="D47" s="106" t="s">
        <v>308</v>
      </c>
      <c r="E47" s="135" t="s">
        <v>317</v>
      </c>
      <c r="F47" s="107">
        <v>1</v>
      </c>
      <c r="G47" s="111">
        <v>4972</v>
      </c>
      <c r="H47" s="108">
        <v>4972</v>
      </c>
      <c r="I47" s="109">
        <f t="shared" si="4"/>
        <v>1</v>
      </c>
      <c r="J47" s="110">
        <v>86</v>
      </c>
      <c r="K47" s="129">
        <v>310000</v>
      </c>
    </row>
    <row r="48" spans="1:11" ht="13.5">
      <c r="A48" s="106">
        <v>45</v>
      </c>
      <c r="B48" s="135" t="s">
        <v>216</v>
      </c>
      <c r="C48" s="1021"/>
      <c r="D48" s="106" t="s">
        <v>304</v>
      </c>
      <c r="E48" s="135" t="s">
        <v>317</v>
      </c>
      <c r="F48" s="107">
        <v>5</v>
      </c>
      <c r="G48" s="108">
        <v>2357</v>
      </c>
      <c r="H48" s="108">
        <v>2459</v>
      </c>
      <c r="I48" s="109">
        <f t="shared" si="4"/>
        <v>0.9585197234648231</v>
      </c>
      <c r="J48" s="110">
        <v>62</v>
      </c>
      <c r="K48" s="129">
        <v>114938</v>
      </c>
    </row>
    <row r="49" spans="1:11" ht="13.5">
      <c r="A49" s="106">
        <v>46</v>
      </c>
      <c r="B49" s="136" t="s">
        <v>217</v>
      </c>
      <c r="C49" s="1021"/>
      <c r="D49" s="106" t="s">
        <v>307</v>
      </c>
      <c r="E49" s="135" t="s">
        <v>317</v>
      </c>
      <c r="F49" s="107">
        <v>3</v>
      </c>
      <c r="G49" s="108">
        <v>6294</v>
      </c>
      <c r="H49" s="108">
        <v>6403</v>
      </c>
      <c r="I49" s="109">
        <f t="shared" si="4"/>
        <v>0.9829767296579728</v>
      </c>
      <c r="J49" s="110">
        <v>137</v>
      </c>
      <c r="K49" s="129">
        <v>343320</v>
      </c>
    </row>
    <row r="50" spans="1:11" s="14" customFormat="1" ht="13.5">
      <c r="A50" s="106">
        <v>47</v>
      </c>
      <c r="B50" s="136" t="s">
        <v>218</v>
      </c>
      <c r="C50" s="1021"/>
      <c r="D50" s="107" t="s">
        <v>308</v>
      </c>
      <c r="E50" s="136" t="s">
        <v>317</v>
      </c>
      <c r="F50" s="107">
        <v>2</v>
      </c>
      <c r="G50" s="112">
        <v>6606</v>
      </c>
      <c r="H50" s="112">
        <v>6606</v>
      </c>
      <c r="I50" s="113">
        <f t="shared" si="4"/>
        <v>1</v>
      </c>
      <c r="J50" s="114">
        <v>127</v>
      </c>
      <c r="K50" s="130">
        <v>391587</v>
      </c>
    </row>
    <row r="51" spans="1:11" s="14" customFormat="1" ht="13.5">
      <c r="A51" s="106">
        <v>48</v>
      </c>
      <c r="B51" s="135" t="s">
        <v>219</v>
      </c>
      <c r="C51" s="1021"/>
      <c r="D51" s="107" t="s">
        <v>308</v>
      </c>
      <c r="E51" s="136" t="s">
        <v>317</v>
      </c>
      <c r="F51" s="107">
        <v>1</v>
      </c>
      <c r="G51" s="112">
        <v>6710</v>
      </c>
      <c r="H51" s="112">
        <v>6710</v>
      </c>
      <c r="I51" s="113">
        <f t="shared" si="4"/>
        <v>1</v>
      </c>
      <c r="J51" s="114">
        <v>107</v>
      </c>
      <c r="K51" s="130">
        <v>441894</v>
      </c>
    </row>
    <row r="52" spans="1:11" ht="13.5">
      <c r="A52" s="106">
        <v>49</v>
      </c>
      <c r="B52" s="135" t="s">
        <v>220</v>
      </c>
      <c r="C52" s="1021"/>
      <c r="D52" s="106" t="s">
        <v>308</v>
      </c>
      <c r="E52" s="135" t="s">
        <v>317</v>
      </c>
      <c r="F52" s="107">
        <v>1</v>
      </c>
      <c r="G52" s="108">
        <v>8872</v>
      </c>
      <c r="H52" s="108">
        <v>8872</v>
      </c>
      <c r="I52" s="109">
        <f t="shared" si="4"/>
        <v>1</v>
      </c>
      <c r="J52" s="114">
        <v>143</v>
      </c>
      <c r="K52" s="130">
        <v>592542</v>
      </c>
    </row>
    <row r="53" spans="1:11" ht="13.5">
      <c r="A53" s="106">
        <v>50</v>
      </c>
      <c r="B53" s="137" t="s">
        <v>221</v>
      </c>
      <c r="C53" s="1041"/>
      <c r="D53" s="106" t="s">
        <v>307</v>
      </c>
      <c r="E53" s="135" t="s">
        <v>317</v>
      </c>
      <c r="F53" s="107">
        <v>5</v>
      </c>
      <c r="G53" s="108">
        <v>2234</v>
      </c>
      <c r="H53" s="108">
        <v>2320</v>
      </c>
      <c r="I53" s="113">
        <f t="shared" si="4"/>
        <v>0.9629310344827586</v>
      </c>
      <c r="J53" s="114">
        <v>56</v>
      </c>
      <c r="K53" s="130">
        <v>116969</v>
      </c>
    </row>
    <row r="54" spans="1:11" ht="13.5">
      <c r="A54" s="106">
        <v>51</v>
      </c>
      <c r="B54" s="135" t="s">
        <v>222</v>
      </c>
      <c r="C54" s="120" t="s">
        <v>327</v>
      </c>
      <c r="D54" s="120" t="s">
        <v>310</v>
      </c>
      <c r="E54" s="137" t="s">
        <v>317</v>
      </c>
      <c r="F54" s="11">
        <v>5</v>
      </c>
      <c r="G54" s="121">
        <v>1968</v>
      </c>
      <c r="H54" s="121">
        <v>2020</v>
      </c>
      <c r="I54" s="122">
        <f t="shared" si="4"/>
        <v>0.9742574257425742</v>
      </c>
      <c r="J54" s="123">
        <v>49</v>
      </c>
      <c r="K54" s="131">
        <v>100975</v>
      </c>
    </row>
    <row r="55" spans="1:11" ht="13.5">
      <c r="A55" s="106">
        <v>52</v>
      </c>
      <c r="B55" s="135" t="s">
        <v>223</v>
      </c>
      <c r="C55" s="1040" t="s">
        <v>328</v>
      </c>
      <c r="D55" s="106" t="s">
        <v>308</v>
      </c>
      <c r="E55" s="135" t="s">
        <v>317</v>
      </c>
      <c r="F55" s="107">
        <v>1</v>
      </c>
      <c r="G55" s="111">
        <v>129509</v>
      </c>
      <c r="H55" s="108">
        <v>129509</v>
      </c>
      <c r="I55" s="109">
        <f>G55/H55</f>
        <v>1</v>
      </c>
      <c r="J55" s="110">
        <v>2010</v>
      </c>
      <c r="K55" s="129">
        <v>8368884</v>
      </c>
    </row>
    <row r="56" spans="1:11" ht="13.5">
      <c r="A56" s="106">
        <v>53</v>
      </c>
      <c r="B56" s="135" t="s">
        <v>224</v>
      </c>
      <c r="C56" s="1021"/>
      <c r="D56" s="106" t="s">
        <v>308</v>
      </c>
      <c r="E56" s="135" t="s">
        <v>317</v>
      </c>
      <c r="F56" s="107">
        <v>1</v>
      </c>
      <c r="G56" s="108">
        <v>115153</v>
      </c>
      <c r="H56" s="108">
        <v>115153</v>
      </c>
      <c r="I56" s="109">
        <f aca="true" t="shared" si="5" ref="I56:I63">G56/H56</f>
        <v>1</v>
      </c>
      <c r="J56" s="110">
        <v>1750</v>
      </c>
      <c r="K56" s="129">
        <v>7741056</v>
      </c>
    </row>
    <row r="57" spans="1:11" ht="13.5">
      <c r="A57" s="106">
        <v>54</v>
      </c>
      <c r="B57" s="135" t="s">
        <v>225</v>
      </c>
      <c r="C57" s="1021"/>
      <c r="D57" s="106" t="s">
        <v>308</v>
      </c>
      <c r="E57" s="135" t="s">
        <v>317</v>
      </c>
      <c r="F57" s="107">
        <v>1</v>
      </c>
      <c r="G57" s="111">
        <v>84047</v>
      </c>
      <c r="H57" s="108">
        <v>84047</v>
      </c>
      <c r="I57" s="109">
        <f t="shared" si="5"/>
        <v>1</v>
      </c>
      <c r="J57" s="110">
        <v>1265</v>
      </c>
      <c r="K57" s="129">
        <v>5642592</v>
      </c>
    </row>
    <row r="58" spans="1:11" ht="13.5">
      <c r="A58" s="106">
        <v>55</v>
      </c>
      <c r="B58" s="135" t="s">
        <v>226</v>
      </c>
      <c r="C58" s="1041"/>
      <c r="D58" s="106" t="s">
        <v>304</v>
      </c>
      <c r="E58" s="135" t="s">
        <v>317</v>
      </c>
      <c r="F58" s="107">
        <v>7</v>
      </c>
      <c r="G58" s="108">
        <v>4892</v>
      </c>
      <c r="H58" s="108">
        <v>5697</v>
      </c>
      <c r="I58" s="109">
        <f t="shared" si="5"/>
        <v>0.858697560119361</v>
      </c>
      <c r="J58" s="110">
        <v>205</v>
      </c>
      <c r="K58" s="129">
        <v>197565</v>
      </c>
    </row>
    <row r="59" spans="1:11" ht="13.5">
      <c r="A59" s="106">
        <v>56</v>
      </c>
      <c r="B59" s="136" t="s">
        <v>227</v>
      </c>
      <c r="C59" s="1040" t="s">
        <v>329</v>
      </c>
      <c r="D59" s="106" t="s">
        <v>307</v>
      </c>
      <c r="E59" s="135" t="s">
        <v>317</v>
      </c>
      <c r="F59" s="107">
        <v>5</v>
      </c>
      <c r="G59" s="108">
        <v>12282</v>
      </c>
      <c r="H59" s="108">
        <v>12933</v>
      </c>
      <c r="I59" s="109">
        <f t="shared" si="5"/>
        <v>0.949663651125029</v>
      </c>
      <c r="J59" s="110">
        <v>319</v>
      </c>
      <c r="K59" s="129">
        <v>613296</v>
      </c>
    </row>
    <row r="60" spans="1:11" s="14" customFormat="1" ht="13.5">
      <c r="A60" s="106">
        <v>57</v>
      </c>
      <c r="B60" s="136" t="s">
        <v>228</v>
      </c>
      <c r="C60" s="1021"/>
      <c r="D60" s="107" t="s">
        <v>308</v>
      </c>
      <c r="E60" s="136" t="s">
        <v>317</v>
      </c>
      <c r="F60" s="107">
        <v>1</v>
      </c>
      <c r="G60" s="112">
        <v>27157</v>
      </c>
      <c r="H60" s="112">
        <v>27157</v>
      </c>
      <c r="I60" s="113">
        <f t="shared" si="5"/>
        <v>1</v>
      </c>
      <c r="J60" s="114">
        <v>444</v>
      </c>
      <c r="K60" s="130">
        <v>1717452</v>
      </c>
    </row>
    <row r="61" spans="1:11" s="14" customFormat="1" ht="13.5">
      <c r="A61" s="106">
        <v>58</v>
      </c>
      <c r="B61" s="135" t="s">
        <v>229</v>
      </c>
      <c r="C61" s="1021"/>
      <c r="D61" s="107" t="s">
        <v>307</v>
      </c>
      <c r="E61" s="136" t="s">
        <v>317</v>
      </c>
      <c r="F61" s="107">
        <v>5</v>
      </c>
      <c r="G61" s="112">
        <v>13330</v>
      </c>
      <c r="H61" s="112">
        <v>14036</v>
      </c>
      <c r="I61" s="113">
        <f t="shared" si="5"/>
        <v>0.9497007694499857</v>
      </c>
      <c r="J61" s="114">
        <v>346</v>
      </c>
      <c r="K61" s="130">
        <v>665244</v>
      </c>
    </row>
    <row r="62" spans="1:11" ht="13.5">
      <c r="A62" s="106">
        <v>59</v>
      </c>
      <c r="B62" s="135" t="s">
        <v>230</v>
      </c>
      <c r="C62" s="1021"/>
      <c r="D62" s="106" t="s">
        <v>307</v>
      </c>
      <c r="E62" s="135" t="s">
        <v>317</v>
      </c>
      <c r="F62" s="107">
        <v>5</v>
      </c>
      <c r="G62" s="108">
        <v>16897</v>
      </c>
      <c r="H62" s="108">
        <v>17615</v>
      </c>
      <c r="I62" s="109">
        <f t="shared" si="5"/>
        <v>0.9592392847005393</v>
      </c>
      <c r="J62" s="114">
        <v>385</v>
      </c>
      <c r="K62" s="130">
        <v>926473</v>
      </c>
    </row>
    <row r="63" spans="1:11" ht="13.5">
      <c r="A63" s="106">
        <v>60</v>
      </c>
      <c r="B63" s="135" t="s">
        <v>231</v>
      </c>
      <c r="C63" s="1021"/>
      <c r="D63" s="106" t="s">
        <v>311</v>
      </c>
      <c r="E63" s="135" t="s">
        <v>317</v>
      </c>
      <c r="F63" s="107">
        <v>5</v>
      </c>
      <c r="G63" s="108">
        <v>2665</v>
      </c>
      <c r="H63" s="108">
        <v>2928</v>
      </c>
      <c r="I63" s="113">
        <f t="shared" si="5"/>
        <v>0.9101775956284153</v>
      </c>
      <c r="J63" s="114">
        <v>81</v>
      </c>
      <c r="K63" s="130">
        <v>124573</v>
      </c>
    </row>
    <row r="64" spans="1:11" ht="13.5">
      <c r="A64" s="106">
        <v>61</v>
      </c>
      <c r="B64" s="135" t="s">
        <v>233</v>
      </c>
      <c r="C64" s="1021"/>
      <c r="D64" s="106" t="s">
        <v>307</v>
      </c>
      <c r="E64" s="135" t="s">
        <v>317</v>
      </c>
      <c r="F64" s="107">
        <v>6</v>
      </c>
      <c r="G64" s="108">
        <v>7588</v>
      </c>
      <c r="H64" s="108">
        <v>8945</v>
      </c>
      <c r="I64" s="109">
        <f aca="true" t="shared" si="6" ref="I64:I72">G64/H64</f>
        <v>0.8482951369480156</v>
      </c>
      <c r="J64" s="110">
        <v>242</v>
      </c>
      <c r="K64" s="129">
        <v>388547</v>
      </c>
    </row>
    <row r="65" spans="1:11" ht="13.5">
      <c r="A65" s="106">
        <v>62</v>
      </c>
      <c r="B65" s="135" t="s">
        <v>234</v>
      </c>
      <c r="C65" s="1021"/>
      <c r="D65" s="106" t="s">
        <v>305</v>
      </c>
      <c r="E65" s="135" t="s">
        <v>317</v>
      </c>
      <c r="F65" s="107">
        <v>6</v>
      </c>
      <c r="G65" s="111">
        <v>3780</v>
      </c>
      <c r="H65" s="108">
        <v>4082</v>
      </c>
      <c r="I65" s="109">
        <f t="shared" si="6"/>
        <v>0.9260166585007349</v>
      </c>
      <c r="J65" s="110">
        <v>97</v>
      </c>
      <c r="K65" s="129">
        <v>200787</v>
      </c>
    </row>
    <row r="66" spans="1:11" ht="13.5">
      <c r="A66" s="106">
        <v>63</v>
      </c>
      <c r="B66" s="135" t="s">
        <v>235</v>
      </c>
      <c r="C66" s="1021"/>
      <c r="D66" s="106" t="s">
        <v>312</v>
      </c>
      <c r="E66" s="135" t="s">
        <v>317</v>
      </c>
      <c r="F66" s="107">
        <v>4</v>
      </c>
      <c r="G66" s="108">
        <v>10539</v>
      </c>
      <c r="H66" s="108">
        <v>10665</v>
      </c>
      <c r="I66" s="109">
        <f t="shared" si="6"/>
        <v>0.9881856540084388</v>
      </c>
      <c r="J66" s="110">
        <v>224</v>
      </c>
      <c r="K66" s="129">
        <v>580394</v>
      </c>
    </row>
    <row r="67" spans="1:11" ht="13.5">
      <c r="A67" s="106">
        <v>64</v>
      </c>
      <c r="B67" s="135" t="s">
        <v>236</v>
      </c>
      <c r="C67" s="1021"/>
      <c r="D67" s="106" t="s">
        <v>307</v>
      </c>
      <c r="E67" s="135" t="s">
        <v>317</v>
      </c>
      <c r="F67" s="107">
        <v>5</v>
      </c>
      <c r="G67" s="108">
        <v>8000</v>
      </c>
      <c r="H67" s="108">
        <v>8664</v>
      </c>
      <c r="I67" s="109">
        <f t="shared" si="6"/>
        <v>0.9233610341643582</v>
      </c>
      <c r="J67" s="110">
        <v>217</v>
      </c>
      <c r="K67" s="129">
        <v>405841</v>
      </c>
    </row>
    <row r="68" spans="1:11" s="14" customFormat="1" ht="13.5">
      <c r="A68" s="106">
        <v>65</v>
      </c>
      <c r="B68" s="136" t="s">
        <v>237</v>
      </c>
      <c r="C68" s="1021"/>
      <c r="D68" s="107" t="s">
        <v>307</v>
      </c>
      <c r="E68" s="136" t="s">
        <v>317</v>
      </c>
      <c r="F68" s="107">
        <v>5</v>
      </c>
      <c r="G68" s="112">
        <v>8536</v>
      </c>
      <c r="H68" s="112">
        <v>9249</v>
      </c>
      <c r="I68" s="113">
        <f t="shared" si="6"/>
        <v>0.9229105849281003</v>
      </c>
      <c r="J68" s="114">
        <v>233</v>
      </c>
      <c r="K68" s="130">
        <v>429134</v>
      </c>
    </row>
    <row r="69" spans="1:11" s="14" customFormat="1" ht="13.5">
      <c r="A69" s="106">
        <v>66</v>
      </c>
      <c r="B69" s="136" t="s">
        <v>238</v>
      </c>
      <c r="C69" s="1021"/>
      <c r="D69" s="107" t="s">
        <v>307</v>
      </c>
      <c r="E69" s="136" t="s">
        <v>317</v>
      </c>
      <c r="F69" s="107">
        <v>6</v>
      </c>
      <c r="G69" s="112">
        <v>9997</v>
      </c>
      <c r="H69" s="112">
        <v>12181</v>
      </c>
      <c r="I69" s="113">
        <f t="shared" si="6"/>
        <v>0.8207043756670224</v>
      </c>
      <c r="J69" s="114">
        <v>388</v>
      </c>
      <c r="K69" s="130">
        <v>462877</v>
      </c>
    </row>
    <row r="70" spans="1:11" ht="13.5">
      <c r="A70" s="106">
        <v>67</v>
      </c>
      <c r="B70" s="135" t="s">
        <v>239</v>
      </c>
      <c r="C70" s="1021"/>
      <c r="D70" s="106" t="s">
        <v>307</v>
      </c>
      <c r="E70" s="135" t="s">
        <v>317</v>
      </c>
      <c r="F70" s="107">
        <v>6</v>
      </c>
      <c r="G70" s="108">
        <v>9834</v>
      </c>
      <c r="H70" s="108">
        <v>11882</v>
      </c>
      <c r="I70" s="109">
        <f t="shared" si="6"/>
        <v>0.8276384447062785</v>
      </c>
      <c r="J70" s="114">
        <v>401</v>
      </c>
      <c r="K70" s="130">
        <v>432000</v>
      </c>
    </row>
    <row r="71" spans="1:11" ht="13.5">
      <c r="A71" s="106">
        <v>68</v>
      </c>
      <c r="B71" s="135" t="s">
        <v>240</v>
      </c>
      <c r="C71" s="1021"/>
      <c r="D71" s="106" t="s">
        <v>305</v>
      </c>
      <c r="E71" s="135" t="s">
        <v>317</v>
      </c>
      <c r="F71" s="107">
        <v>6</v>
      </c>
      <c r="G71" s="108">
        <v>6879</v>
      </c>
      <c r="H71" s="108">
        <v>7473</v>
      </c>
      <c r="I71" s="113">
        <f t="shared" si="6"/>
        <v>0.9205138498594941</v>
      </c>
      <c r="J71" s="114">
        <v>191</v>
      </c>
      <c r="K71" s="130">
        <v>343909</v>
      </c>
    </row>
    <row r="72" spans="1:11" ht="13.5">
      <c r="A72" s="106">
        <v>69</v>
      </c>
      <c r="B72" s="137" t="s">
        <v>241</v>
      </c>
      <c r="C72" s="1021"/>
      <c r="D72" s="120" t="s">
        <v>308</v>
      </c>
      <c r="E72" s="137" t="s">
        <v>317</v>
      </c>
      <c r="F72" s="11">
        <v>1</v>
      </c>
      <c r="G72" s="121">
        <v>5637</v>
      </c>
      <c r="H72" s="121">
        <v>5637</v>
      </c>
      <c r="I72" s="122">
        <f t="shared" si="6"/>
        <v>1</v>
      </c>
      <c r="J72" s="123">
        <v>90</v>
      </c>
      <c r="K72" s="131">
        <v>368808</v>
      </c>
    </row>
    <row r="73" spans="1:11" ht="13.5">
      <c r="A73" s="106">
        <v>70</v>
      </c>
      <c r="B73" s="135" t="s">
        <v>242</v>
      </c>
      <c r="C73" s="1021"/>
      <c r="D73" s="106" t="s">
        <v>307</v>
      </c>
      <c r="E73" s="135" t="s">
        <v>317</v>
      </c>
      <c r="F73" s="107">
        <v>6</v>
      </c>
      <c r="G73" s="111">
        <v>9812</v>
      </c>
      <c r="H73" s="108">
        <v>11935</v>
      </c>
      <c r="I73" s="109">
        <f>G73/H73</f>
        <v>0.8221198156682028</v>
      </c>
      <c r="J73" s="110">
        <v>385</v>
      </c>
      <c r="K73" s="129">
        <v>448525</v>
      </c>
    </row>
    <row r="74" spans="1:11" ht="13.5">
      <c r="A74" s="106">
        <v>71</v>
      </c>
      <c r="B74" s="135" t="s">
        <v>243</v>
      </c>
      <c r="C74" s="1021"/>
      <c r="D74" s="106" t="s">
        <v>307</v>
      </c>
      <c r="E74" s="135" t="s">
        <v>317</v>
      </c>
      <c r="F74" s="107">
        <v>6</v>
      </c>
      <c r="G74" s="108">
        <v>3767</v>
      </c>
      <c r="H74" s="108">
        <v>4434</v>
      </c>
      <c r="I74" s="109">
        <f aca="true" t="shared" si="7" ref="I74:I81">G74/H74</f>
        <v>0.8495714930085702</v>
      </c>
      <c r="J74" s="110">
        <v>119</v>
      </c>
      <c r="K74" s="129">
        <v>194300</v>
      </c>
    </row>
    <row r="75" spans="1:11" ht="13.5">
      <c r="A75" s="106">
        <v>72</v>
      </c>
      <c r="B75" s="135" t="s">
        <v>244</v>
      </c>
      <c r="C75" s="1021"/>
      <c r="D75" s="106" t="s">
        <v>307</v>
      </c>
      <c r="E75" s="135" t="s">
        <v>317</v>
      </c>
      <c r="F75" s="107">
        <v>6</v>
      </c>
      <c r="G75" s="111">
        <v>5058</v>
      </c>
      <c r="H75" s="108">
        <v>6012</v>
      </c>
      <c r="I75" s="109">
        <f t="shared" si="7"/>
        <v>0.8413173652694611</v>
      </c>
      <c r="J75" s="110">
        <v>170</v>
      </c>
      <c r="K75" s="129">
        <v>247782</v>
      </c>
    </row>
    <row r="76" spans="1:11" ht="13.5">
      <c r="A76" s="106">
        <v>73</v>
      </c>
      <c r="B76" s="135" t="s">
        <v>245</v>
      </c>
      <c r="C76" s="1021"/>
      <c r="D76" s="106" t="s">
        <v>305</v>
      </c>
      <c r="E76" s="135" t="s">
        <v>317</v>
      </c>
      <c r="F76" s="107">
        <v>6</v>
      </c>
      <c r="G76" s="108">
        <v>7122</v>
      </c>
      <c r="H76" s="108">
        <v>7707</v>
      </c>
      <c r="I76" s="109">
        <f t="shared" si="7"/>
        <v>0.9240949785908914</v>
      </c>
      <c r="J76" s="110">
        <v>188</v>
      </c>
      <c r="K76" s="129">
        <v>370000</v>
      </c>
    </row>
    <row r="77" spans="1:11" ht="13.5">
      <c r="A77" s="106">
        <v>74</v>
      </c>
      <c r="B77" s="135" t="s">
        <v>246</v>
      </c>
      <c r="C77" s="1021"/>
      <c r="D77" s="106" t="s">
        <v>307</v>
      </c>
      <c r="E77" s="135" t="s">
        <v>317</v>
      </c>
      <c r="F77" s="107">
        <v>5</v>
      </c>
      <c r="G77" s="108">
        <v>3669</v>
      </c>
      <c r="H77" s="108">
        <v>3985</v>
      </c>
      <c r="I77" s="109">
        <f t="shared" si="7"/>
        <v>0.9207026348808031</v>
      </c>
      <c r="J77" s="110">
        <v>103</v>
      </c>
      <c r="K77" s="129">
        <v>182000</v>
      </c>
    </row>
    <row r="78" spans="1:11" s="14" customFormat="1" ht="13.5">
      <c r="A78" s="106">
        <v>75</v>
      </c>
      <c r="B78" s="136" t="s">
        <v>247</v>
      </c>
      <c r="C78" s="1021"/>
      <c r="D78" s="107" t="s">
        <v>307</v>
      </c>
      <c r="E78" s="136" t="s">
        <v>317</v>
      </c>
      <c r="F78" s="107">
        <v>6</v>
      </c>
      <c r="G78" s="112">
        <v>6494</v>
      </c>
      <c r="H78" s="112">
        <v>7678</v>
      </c>
      <c r="I78" s="113">
        <f t="shared" si="7"/>
        <v>0.8457931753060692</v>
      </c>
      <c r="J78" s="114">
        <v>211</v>
      </c>
      <c r="K78" s="130">
        <v>327174</v>
      </c>
    </row>
    <row r="79" spans="1:11" s="14" customFormat="1" ht="13.5">
      <c r="A79" s="106">
        <v>76</v>
      </c>
      <c r="B79" s="136" t="s">
        <v>248</v>
      </c>
      <c r="C79" s="1021"/>
      <c r="D79" s="107" t="s">
        <v>312</v>
      </c>
      <c r="E79" s="136" t="s">
        <v>317</v>
      </c>
      <c r="F79" s="107">
        <v>4</v>
      </c>
      <c r="G79" s="112">
        <v>5375</v>
      </c>
      <c r="H79" s="112">
        <v>5464</v>
      </c>
      <c r="I79" s="113">
        <f t="shared" si="7"/>
        <v>0.9837115666178624</v>
      </c>
      <c r="J79" s="114">
        <v>117</v>
      </c>
      <c r="K79" s="130">
        <v>292463</v>
      </c>
    </row>
    <row r="80" spans="1:11" ht="13.5">
      <c r="A80" s="106">
        <v>77</v>
      </c>
      <c r="B80" s="135" t="s">
        <v>249</v>
      </c>
      <c r="C80" s="1021"/>
      <c r="D80" s="106" t="s">
        <v>307</v>
      </c>
      <c r="E80" s="135" t="s">
        <v>317</v>
      </c>
      <c r="F80" s="107">
        <v>4</v>
      </c>
      <c r="G80" s="108">
        <v>5964</v>
      </c>
      <c r="H80" s="108">
        <v>6423</v>
      </c>
      <c r="I80" s="109">
        <f t="shared" si="7"/>
        <v>0.9285380663241476</v>
      </c>
      <c r="J80" s="114">
        <v>150</v>
      </c>
      <c r="K80" s="130">
        <v>320021</v>
      </c>
    </row>
    <row r="81" spans="1:11" ht="13.5">
      <c r="A81" s="106">
        <v>78</v>
      </c>
      <c r="B81" s="135" t="s">
        <v>250</v>
      </c>
      <c r="C81" s="1021"/>
      <c r="D81" s="106" t="s">
        <v>307</v>
      </c>
      <c r="E81" s="135" t="s">
        <v>317</v>
      </c>
      <c r="F81" s="107">
        <v>5</v>
      </c>
      <c r="G81" s="108">
        <v>6222</v>
      </c>
      <c r="H81" s="108">
        <v>6724</v>
      </c>
      <c r="I81" s="113">
        <f t="shared" si="7"/>
        <v>0.9253420582986318</v>
      </c>
      <c r="J81" s="114">
        <v>173</v>
      </c>
      <c r="K81" s="130">
        <v>322994</v>
      </c>
    </row>
    <row r="82" spans="1:11" ht="13.5">
      <c r="A82" s="106">
        <v>79</v>
      </c>
      <c r="B82" s="135" t="s">
        <v>251</v>
      </c>
      <c r="C82" s="1021"/>
      <c r="D82" s="106" t="s">
        <v>307</v>
      </c>
      <c r="E82" s="135" t="s">
        <v>317</v>
      </c>
      <c r="F82" s="107">
        <v>5</v>
      </c>
      <c r="G82" s="108">
        <v>5204</v>
      </c>
      <c r="H82" s="108">
        <v>6389</v>
      </c>
      <c r="I82" s="109">
        <f aca="true" t="shared" si="8" ref="I82:I90">G82/H82</f>
        <v>0.8145249647832211</v>
      </c>
      <c r="J82" s="110">
        <v>193</v>
      </c>
      <c r="K82" s="129">
        <v>251297</v>
      </c>
    </row>
    <row r="83" spans="1:11" ht="13.5">
      <c r="A83" s="106">
        <v>80</v>
      </c>
      <c r="B83" s="135" t="s">
        <v>252</v>
      </c>
      <c r="C83" s="1021"/>
      <c r="D83" s="106" t="s">
        <v>307</v>
      </c>
      <c r="E83" s="135" t="s">
        <v>317</v>
      </c>
      <c r="F83" s="107">
        <v>5</v>
      </c>
      <c r="G83" s="111">
        <v>2862</v>
      </c>
      <c r="H83" s="108">
        <v>3390</v>
      </c>
      <c r="I83" s="109">
        <f t="shared" si="8"/>
        <v>0.8442477876106195</v>
      </c>
      <c r="J83" s="110">
        <v>94</v>
      </c>
      <c r="K83" s="129">
        <v>143742</v>
      </c>
    </row>
    <row r="84" spans="1:11" ht="13.5">
      <c r="A84" s="106">
        <v>81</v>
      </c>
      <c r="B84" s="135" t="s">
        <v>253</v>
      </c>
      <c r="C84" s="1021"/>
      <c r="D84" s="106" t="s">
        <v>305</v>
      </c>
      <c r="E84" s="135" t="s">
        <v>317</v>
      </c>
      <c r="F84" s="107">
        <v>6</v>
      </c>
      <c r="G84" s="108">
        <v>8130</v>
      </c>
      <c r="H84" s="108">
        <v>8811</v>
      </c>
      <c r="I84" s="109">
        <f t="shared" si="8"/>
        <v>0.9227102485529451</v>
      </c>
      <c r="J84" s="110">
        <v>219</v>
      </c>
      <c r="K84" s="129">
        <v>416587</v>
      </c>
    </row>
    <row r="85" spans="1:11" ht="13.5">
      <c r="A85" s="106">
        <v>82</v>
      </c>
      <c r="B85" s="135" t="s">
        <v>254</v>
      </c>
      <c r="C85" s="1021"/>
      <c r="D85" s="106" t="s">
        <v>312</v>
      </c>
      <c r="E85" s="135" t="s">
        <v>317</v>
      </c>
      <c r="F85" s="107">
        <v>4</v>
      </c>
      <c r="G85" s="108">
        <v>5606</v>
      </c>
      <c r="H85" s="108">
        <v>5673</v>
      </c>
      <c r="I85" s="109">
        <f t="shared" si="8"/>
        <v>0.9881896703684118</v>
      </c>
      <c r="J85" s="110">
        <v>118</v>
      </c>
      <c r="K85" s="129">
        <v>325625</v>
      </c>
    </row>
    <row r="86" spans="1:11" s="14" customFormat="1" ht="13.5">
      <c r="A86" s="106">
        <v>83</v>
      </c>
      <c r="B86" s="136" t="s">
        <v>255</v>
      </c>
      <c r="C86" s="1021"/>
      <c r="D86" s="107" t="s">
        <v>312</v>
      </c>
      <c r="E86" s="136" t="s">
        <v>317</v>
      </c>
      <c r="F86" s="107">
        <v>5</v>
      </c>
      <c r="G86" s="112">
        <v>7994</v>
      </c>
      <c r="H86" s="112">
        <v>8197</v>
      </c>
      <c r="I86" s="113">
        <f t="shared" si="8"/>
        <v>0.9752348420153715</v>
      </c>
      <c r="J86" s="114">
        <v>182</v>
      </c>
      <c r="K86" s="130">
        <v>425730</v>
      </c>
    </row>
    <row r="87" spans="1:11" s="14" customFormat="1" ht="13.5">
      <c r="A87" s="106">
        <v>84</v>
      </c>
      <c r="B87" s="136" t="s">
        <v>256</v>
      </c>
      <c r="C87" s="1021"/>
      <c r="D87" s="107" t="s">
        <v>307</v>
      </c>
      <c r="E87" s="136" t="s">
        <v>317</v>
      </c>
      <c r="F87" s="107">
        <v>5</v>
      </c>
      <c r="G87" s="112">
        <v>3041</v>
      </c>
      <c r="H87" s="112">
        <v>3295</v>
      </c>
      <c r="I87" s="113">
        <f t="shared" si="8"/>
        <v>0.9229135053110774</v>
      </c>
      <c r="J87" s="114">
        <v>83</v>
      </c>
      <c r="K87" s="130">
        <v>154000</v>
      </c>
    </row>
    <row r="88" spans="1:11" ht="13.5">
      <c r="A88" s="106">
        <v>85</v>
      </c>
      <c r="B88" s="135" t="s">
        <v>257</v>
      </c>
      <c r="C88" s="1021"/>
      <c r="D88" s="106" t="s">
        <v>307</v>
      </c>
      <c r="E88" s="135" t="s">
        <v>317</v>
      </c>
      <c r="F88" s="107">
        <v>6</v>
      </c>
      <c r="G88" s="108">
        <v>9170</v>
      </c>
      <c r="H88" s="108">
        <v>10930</v>
      </c>
      <c r="I88" s="109">
        <f t="shared" si="8"/>
        <v>0.838975297346752</v>
      </c>
      <c r="J88" s="114">
        <v>402</v>
      </c>
      <c r="K88" s="130">
        <v>370800</v>
      </c>
    </row>
    <row r="89" spans="1:11" ht="13.5">
      <c r="A89" s="106">
        <v>86</v>
      </c>
      <c r="B89" s="135" t="s">
        <v>258</v>
      </c>
      <c r="C89" s="1021"/>
      <c r="D89" s="106" t="s">
        <v>305</v>
      </c>
      <c r="E89" s="135" t="s">
        <v>317</v>
      </c>
      <c r="F89" s="107">
        <v>6</v>
      </c>
      <c r="G89" s="108">
        <v>5951</v>
      </c>
      <c r="H89" s="108">
        <v>7059</v>
      </c>
      <c r="I89" s="113">
        <f t="shared" si="8"/>
        <v>0.8430372574018983</v>
      </c>
      <c r="J89" s="114">
        <v>306</v>
      </c>
      <c r="K89" s="130">
        <v>204774</v>
      </c>
    </row>
    <row r="90" spans="1:11" ht="13.5">
      <c r="A90" s="106">
        <v>87</v>
      </c>
      <c r="B90" s="137" t="s">
        <v>259</v>
      </c>
      <c r="C90" s="1021"/>
      <c r="D90" s="120" t="s">
        <v>307</v>
      </c>
      <c r="E90" s="137" t="s">
        <v>317</v>
      </c>
      <c r="F90" s="11">
        <v>5</v>
      </c>
      <c r="G90" s="121">
        <v>1480</v>
      </c>
      <c r="H90" s="121">
        <v>1733</v>
      </c>
      <c r="I90" s="122">
        <f t="shared" si="8"/>
        <v>0.8540103866128101</v>
      </c>
      <c r="J90" s="123">
        <v>45</v>
      </c>
      <c r="K90" s="131">
        <v>78384</v>
      </c>
    </row>
    <row r="91" spans="1:11" ht="13.5">
      <c r="A91" s="106">
        <v>88</v>
      </c>
      <c r="B91" s="135" t="s">
        <v>260</v>
      </c>
      <c r="C91" s="1021"/>
      <c r="D91" s="106" t="s">
        <v>307</v>
      </c>
      <c r="E91" s="135" t="s">
        <v>317</v>
      </c>
      <c r="F91" s="107">
        <v>6</v>
      </c>
      <c r="G91" s="111">
        <v>10026</v>
      </c>
      <c r="H91" s="108">
        <v>12174</v>
      </c>
      <c r="I91" s="109">
        <f>G91/H91</f>
        <v>0.8235584031542632</v>
      </c>
      <c r="J91" s="110">
        <v>397</v>
      </c>
      <c r="K91" s="129">
        <v>455475</v>
      </c>
    </row>
    <row r="92" spans="1:11" ht="13.5">
      <c r="A92" s="106">
        <v>89</v>
      </c>
      <c r="B92" s="135" t="s">
        <v>261</v>
      </c>
      <c r="C92" s="1021"/>
      <c r="D92" s="106" t="s">
        <v>307</v>
      </c>
      <c r="E92" s="135" t="s">
        <v>317</v>
      </c>
      <c r="F92" s="107">
        <v>6</v>
      </c>
      <c r="G92" s="108">
        <v>5253</v>
      </c>
      <c r="H92" s="108">
        <v>6262</v>
      </c>
      <c r="I92" s="109">
        <f aca="true" t="shared" si="9" ref="I92:I99">G92/H92</f>
        <v>0.8388693708080486</v>
      </c>
      <c r="J92" s="110">
        <v>230</v>
      </c>
      <c r="K92" s="129">
        <v>213704</v>
      </c>
    </row>
    <row r="93" spans="1:11" ht="13.5">
      <c r="A93" s="106">
        <v>90</v>
      </c>
      <c r="B93" s="135" t="s">
        <v>262</v>
      </c>
      <c r="C93" s="1021"/>
      <c r="D93" s="106" t="s">
        <v>307</v>
      </c>
      <c r="E93" s="135" t="s">
        <v>317</v>
      </c>
      <c r="F93" s="107">
        <v>5</v>
      </c>
      <c r="G93" s="111">
        <v>7804</v>
      </c>
      <c r="H93" s="108">
        <v>9249</v>
      </c>
      <c r="I93" s="109">
        <f t="shared" si="9"/>
        <v>0.8437668937182398</v>
      </c>
      <c r="J93" s="110">
        <v>266</v>
      </c>
      <c r="K93" s="129">
        <v>412273</v>
      </c>
    </row>
    <row r="94" spans="1:11" ht="13.5">
      <c r="A94" s="106">
        <v>91</v>
      </c>
      <c r="B94" s="135" t="s">
        <v>263</v>
      </c>
      <c r="C94" s="1021"/>
      <c r="D94" s="106" t="s">
        <v>307</v>
      </c>
      <c r="E94" s="135" t="s">
        <v>317</v>
      </c>
      <c r="F94" s="107">
        <v>2</v>
      </c>
      <c r="G94" s="108">
        <v>1473</v>
      </c>
      <c r="H94" s="108">
        <v>1482</v>
      </c>
      <c r="I94" s="109">
        <f t="shared" si="9"/>
        <v>0.9939271255060729</v>
      </c>
      <c r="J94" s="110">
        <v>29</v>
      </c>
      <c r="K94" s="129">
        <v>88373</v>
      </c>
    </row>
    <row r="95" spans="1:11" ht="13.5">
      <c r="A95" s="106">
        <v>92</v>
      </c>
      <c r="B95" s="135" t="s">
        <v>264</v>
      </c>
      <c r="C95" s="1021"/>
      <c r="D95" s="106" t="s">
        <v>307</v>
      </c>
      <c r="E95" s="135" t="s">
        <v>317</v>
      </c>
      <c r="F95" s="107">
        <v>5</v>
      </c>
      <c r="G95" s="108">
        <v>3295</v>
      </c>
      <c r="H95" s="108">
        <v>3873</v>
      </c>
      <c r="I95" s="109">
        <f t="shared" si="9"/>
        <v>0.8507616834495223</v>
      </c>
      <c r="J95" s="110">
        <v>103</v>
      </c>
      <c r="K95" s="129">
        <v>171000</v>
      </c>
    </row>
    <row r="96" spans="1:11" s="14" customFormat="1" ht="13.5">
      <c r="A96" s="106">
        <v>93</v>
      </c>
      <c r="B96" s="136" t="s">
        <v>265</v>
      </c>
      <c r="C96" s="1021"/>
      <c r="D96" s="107" t="s">
        <v>307</v>
      </c>
      <c r="E96" s="136" t="s">
        <v>317</v>
      </c>
      <c r="F96" s="107">
        <v>6</v>
      </c>
      <c r="G96" s="112">
        <v>5667</v>
      </c>
      <c r="H96" s="112">
        <v>6688</v>
      </c>
      <c r="I96" s="113">
        <f t="shared" si="9"/>
        <v>0.8473385167464115</v>
      </c>
      <c r="J96" s="114">
        <v>182</v>
      </c>
      <c r="K96" s="130">
        <v>288044</v>
      </c>
    </row>
    <row r="97" spans="1:11" s="14" customFormat="1" ht="13.5">
      <c r="A97" s="106">
        <v>94</v>
      </c>
      <c r="B97" s="136" t="s">
        <v>266</v>
      </c>
      <c r="C97" s="1021"/>
      <c r="D97" s="107" t="s">
        <v>307</v>
      </c>
      <c r="E97" s="136" t="s">
        <v>317</v>
      </c>
      <c r="F97" s="107">
        <v>6</v>
      </c>
      <c r="G97" s="112">
        <v>2488</v>
      </c>
      <c r="H97" s="112">
        <v>2920</v>
      </c>
      <c r="I97" s="113">
        <f t="shared" si="9"/>
        <v>0.852054794520548</v>
      </c>
      <c r="J97" s="114">
        <v>77</v>
      </c>
      <c r="K97" s="130">
        <v>130875</v>
      </c>
    </row>
    <row r="98" spans="1:11" ht="13.5">
      <c r="A98" s="106">
        <v>95</v>
      </c>
      <c r="B98" s="135" t="s">
        <v>267</v>
      </c>
      <c r="C98" s="1021"/>
      <c r="D98" s="106" t="s">
        <v>305</v>
      </c>
      <c r="E98" s="135" t="s">
        <v>317</v>
      </c>
      <c r="F98" s="107">
        <v>6</v>
      </c>
      <c r="G98" s="108">
        <v>6406</v>
      </c>
      <c r="H98" s="108">
        <v>6951</v>
      </c>
      <c r="I98" s="109">
        <f t="shared" si="9"/>
        <v>0.9215940152496044</v>
      </c>
      <c r="J98" s="114">
        <v>175</v>
      </c>
      <c r="K98" s="130">
        <v>324000</v>
      </c>
    </row>
    <row r="99" spans="1:11" ht="13.5">
      <c r="A99" s="106">
        <v>96</v>
      </c>
      <c r="B99" s="135" t="s">
        <v>268</v>
      </c>
      <c r="C99" s="1021"/>
      <c r="D99" s="106" t="s">
        <v>307</v>
      </c>
      <c r="E99" s="135" t="s">
        <v>317</v>
      </c>
      <c r="F99" s="107">
        <v>6</v>
      </c>
      <c r="G99" s="108">
        <v>4781</v>
      </c>
      <c r="H99" s="108">
        <v>5864</v>
      </c>
      <c r="I99" s="113">
        <f t="shared" si="9"/>
        <v>0.8153137789904502</v>
      </c>
      <c r="J99" s="114">
        <v>178</v>
      </c>
      <c r="K99" s="130">
        <v>231000</v>
      </c>
    </row>
    <row r="100" spans="1:11" ht="13.5">
      <c r="A100" s="106">
        <v>97</v>
      </c>
      <c r="B100" s="135" t="s">
        <v>269</v>
      </c>
      <c r="C100" s="1021"/>
      <c r="D100" s="106" t="s">
        <v>307</v>
      </c>
      <c r="E100" s="135" t="s">
        <v>317</v>
      </c>
      <c r="F100" s="107">
        <v>5</v>
      </c>
      <c r="G100" s="108">
        <v>5550</v>
      </c>
      <c r="H100" s="108">
        <v>6520</v>
      </c>
      <c r="I100" s="109">
        <f aca="true" t="shared" si="10" ref="I100:I108">G100/H100</f>
        <v>0.8512269938650306</v>
      </c>
      <c r="J100" s="110">
        <v>173</v>
      </c>
      <c r="K100" s="129">
        <v>288269</v>
      </c>
    </row>
    <row r="101" spans="1:11" ht="13.5">
      <c r="A101" s="106">
        <v>98</v>
      </c>
      <c r="B101" s="135" t="s">
        <v>270</v>
      </c>
      <c r="C101" s="1021"/>
      <c r="D101" s="106" t="s">
        <v>307</v>
      </c>
      <c r="E101" s="135" t="s">
        <v>317</v>
      </c>
      <c r="F101" s="107">
        <v>5</v>
      </c>
      <c r="G101" s="111">
        <v>5183</v>
      </c>
      <c r="H101" s="108">
        <v>5593</v>
      </c>
      <c r="I101" s="109">
        <f t="shared" si="10"/>
        <v>0.9266940818880743</v>
      </c>
      <c r="J101" s="110">
        <v>134</v>
      </c>
      <c r="K101" s="129">
        <v>272350</v>
      </c>
    </row>
    <row r="102" spans="1:11" ht="13.5">
      <c r="A102" s="106">
        <v>99</v>
      </c>
      <c r="B102" s="135" t="s">
        <v>271</v>
      </c>
      <c r="C102" s="1021"/>
      <c r="D102" s="106" t="s">
        <v>307</v>
      </c>
      <c r="E102" s="135" t="s">
        <v>317</v>
      </c>
      <c r="F102" s="107">
        <v>5</v>
      </c>
      <c r="G102" s="108">
        <v>2194</v>
      </c>
      <c r="H102" s="108">
        <v>2310</v>
      </c>
      <c r="I102" s="109">
        <f t="shared" si="10"/>
        <v>0.9497835497835497</v>
      </c>
      <c r="J102" s="110">
        <v>61</v>
      </c>
      <c r="K102" s="129">
        <v>111419</v>
      </c>
    </row>
    <row r="103" spans="1:11" ht="13.5">
      <c r="A103" s="106">
        <v>100</v>
      </c>
      <c r="B103" s="135" t="s">
        <v>272</v>
      </c>
      <c r="C103" s="1021"/>
      <c r="D103" s="106" t="s">
        <v>304</v>
      </c>
      <c r="E103" s="135" t="s">
        <v>317</v>
      </c>
      <c r="F103" s="107">
        <v>5</v>
      </c>
      <c r="G103" s="108">
        <v>5318</v>
      </c>
      <c r="H103" s="108">
        <v>5410</v>
      </c>
      <c r="I103" s="109">
        <f t="shared" si="10"/>
        <v>0.9829944547134936</v>
      </c>
      <c r="J103" s="110">
        <v>122</v>
      </c>
      <c r="K103" s="129">
        <v>287400</v>
      </c>
    </row>
    <row r="104" spans="1:11" s="14" customFormat="1" ht="13.5">
      <c r="A104" s="106">
        <v>101</v>
      </c>
      <c r="B104" s="136" t="s">
        <v>273</v>
      </c>
      <c r="C104" s="1021"/>
      <c r="D104" s="107" t="s">
        <v>307</v>
      </c>
      <c r="E104" s="136" t="s">
        <v>317</v>
      </c>
      <c r="F104" s="107">
        <v>5</v>
      </c>
      <c r="G104" s="112">
        <v>3820</v>
      </c>
      <c r="H104" s="112">
        <v>4533</v>
      </c>
      <c r="I104" s="113">
        <f t="shared" si="10"/>
        <v>0.842709022722259</v>
      </c>
      <c r="J104" s="114">
        <v>127</v>
      </c>
      <c r="K104" s="130">
        <v>189400</v>
      </c>
    </row>
    <row r="105" spans="1:11" s="14" customFormat="1" ht="13.5">
      <c r="A105" s="106">
        <v>102</v>
      </c>
      <c r="B105" s="136" t="s">
        <v>274</v>
      </c>
      <c r="C105" s="1021"/>
      <c r="D105" s="107" t="s">
        <v>305</v>
      </c>
      <c r="E105" s="136" t="s">
        <v>317</v>
      </c>
      <c r="F105" s="107">
        <v>1</v>
      </c>
      <c r="G105" s="112">
        <v>4676</v>
      </c>
      <c r="H105" s="125"/>
      <c r="I105" s="113" t="e">
        <f t="shared" si="10"/>
        <v>#DIV/0!</v>
      </c>
      <c r="J105" s="114">
        <v>106</v>
      </c>
      <c r="K105" s="130">
        <v>242702</v>
      </c>
    </row>
    <row r="106" spans="1:11" ht="13.5">
      <c r="A106" s="106">
        <v>103</v>
      </c>
      <c r="B106" s="135" t="s">
        <v>275</v>
      </c>
      <c r="C106" s="1021"/>
      <c r="D106" s="106" t="s">
        <v>312</v>
      </c>
      <c r="E106" s="135" t="s">
        <v>317</v>
      </c>
      <c r="F106" s="107">
        <v>4</v>
      </c>
      <c r="G106" s="108">
        <v>5069</v>
      </c>
      <c r="H106" s="108">
        <v>5224</v>
      </c>
      <c r="I106" s="109">
        <f t="shared" si="10"/>
        <v>0.9703292496171516</v>
      </c>
      <c r="J106" s="114">
        <v>119</v>
      </c>
      <c r="K106" s="130">
        <v>295985</v>
      </c>
    </row>
    <row r="107" spans="1:11" ht="13.5">
      <c r="A107" s="106">
        <v>104</v>
      </c>
      <c r="B107" s="135" t="s">
        <v>276</v>
      </c>
      <c r="C107" s="1021"/>
      <c r="D107" s="106" t="s">
        <v>307</v>
      </c>
      <c r="E107" s="135" t="s">
        <v>317</v>
      </c>
      <c r="F107" s="107">
        <v>2</v>
      </c>
      <c r="G107" s="108">
        <v>8677</v>
      </c>
      <c r="H107" s="108">
        <v>8726</v>
      </c>
      <c r="I107" s="113">
        <f t="shared" si="10"/>
        <v>0.9943845977538391</v>
      </c>
      <c r="J107" s="114">
        <v>160</v>
      </c>
      <c r="K107" s="130">
        <v>528528</v>
      </c>
    </row>
    <row r="108" spans="1:11" ht="13.5">
      <c r="A108" s="106">
        <v>105</v>
      </c>
      <c r="B108" s="137" t="s">
        <v>277</v>
      </c>
      <c r="C108" s="1021"/>
      <c r="D108" s="120" t="s">
        <v>305</v>
      </c>
      <c r="E108" s="137" t="s">
        <v>317</v>
      </c>
      <c r="F108" s="11">
        <v>6</v>
      </c>
      <c r="G108" s="121">
        <v>5238</v>
      </c>
      <c r="H108" s="121">
        <v>6136</v>
      </c>
      <c r="I108" s="122">
        <f t="shared" si="10"/>
        <v>0.8536505867014341</v>
      </c>
      <c r="J108" s="123">
        <v>248</v>
      </c>
      <c r="K108" s="131">
        <v>194614</v>
      </c>
    </row>
    <row r="109" spans="1:11" ht="13.5">
      <c r="A109" s="106">
        <v>106</v>
      </c>
      <c r="B109" s="135" t="s">
        <v>278</v>
      </c>
      <c r="C109" s="1021"/>
      <c r="D109" s="106" t="s">
        <v>305</v>
      </c>
      <c r="E109" s="135" t="s">
        <v>317</v>
      </c>
      <c r="F109" s="107">
        <v>5</v>
      </c>
      <c r="G109" s="111">
        <v>3656</v>
      </c>
      <c r="H109" s="108">
        <v>3939</v>
      </c>
      <c r="I109" s="109">
        <f>G109/H109</f>
        <v>0.9281543538969281</v>
      </c>
      <c r="J109" s="110">
        <v>91</v>
      </c>
      <c r="K109" s="129">
        <v>198147</v>
      </c>
    </row>
    <row r="110" spans="1:11" ht="13.5">
      <c r="A110" s="106">
        <v>107</v>
      </c>
      <c r="B110" s="135" t="s">
        <v>279</v>
      </c>
      <c r="C110" s="1021"/>
      <c r="D110" s="106" t="s">
        <v>307</v>
      </c>
      <c r="E110" s="135" t="s">
        <v>317</v>
      </c>
      <c r="F110" s="107">
        <v>5</v>
      </c>
      <c r="G110" s="108">
        <v>5422</v>
      </c>
      <c r="H110" s="108">
        <v>5884</v>
      </c>
      <c r="I110" s="109">
        <f aca="true" t="shared" si="11" ref="I110:I117">G110/H110</f>
        <v>0.9214819850441877</v>
      </c>
      <c r="J110" s="110">
        <v>151</v>
      </c>
      <c r="K110" s="129">
        <v>270038</v>
      </c>
    </row>
    <row r="111" spans="1:11" ht="13.5">
      <c r="A111" s="106">
        <v>108</v>
      </c>
      <c r="B111" s="135" t="s">
        <v>280</v>
      </c>
      <c r="C111" s="1021"/>
      <c r="D111" s="106" t="s">
        <v>307</v>
      </c>
      <c r="E111" s="135" t="s">
        <v>317</v>
      </c>
      <c r="F111" s="107">
        <v>5</v>
      </c>
      <c r="G111" s="111">
        <v>4097</v>
      </c>
      <c r="H111" s="108">
        <v>4870</v>
      </c>
      <c r="I111" s="109">
        <f t="shared" si="11"/>
        <v>0.8412731006160165</v>
      </c>
      <c r="J111" s="110">
        <v>131</v>
      </c>
      <c r="K111" s="129">
        <v>213583</v>
      </c>
    </row>
    <row r="112" spans="1:11" ht="13.5">
      <c r="A112" s="106">
        <v>109</v>
      </c>
      <c r="B112" s="135" t="s">
        <v>281</v>
      </c>
      <c r="C112" s="1021"/>
      <c r="D112" s="106" t="s">
        <v>307</v>
      </c>
      <c r="E112" s="135" t="s">
        <v>317</v>
      </c>
      <c r="F112" s="107">
        <v>5</v>
      </c>
      <c r="G112" s="108">
        <v>1628</v>
      </c>
      <c r="H112" s="108">
        <v>1919</v>
      </c>
      <c r="I112" s="109">
        <f t="shared" si="11"/>
        <v>0.8483585200625325</v>
      </c>
      <c r="J112" s="110">
        <v>52</v>
      </c>
      <c r="K112" s="129">
        <v>83571</v>
      </c>
    </row>
    <row r="113" spans="1:11" ht="13.5">
      <c r="A113" s="106">
        <v>110</v>
      </c>
      <c r="B113" s="135" t="s">
        <v>282</v>
      </c>
      <c r="C113" s="1021"/>
      <c r="D113" s="106" t="s">
        <v>307</v>
      </c>
      <c r="E113" s="135" t="s">
        <v>317</v>
      </c>
      <c r="F113" s="107">
        <v>6</v>
      </c>
      <c r="G113" s="108">
        <v>2521</v>
      </c>
      <c r="H113" s="108">
        <v>2988</v>
      </c>
      <c r="I113" s="109">
        <f t="shared" si="11"/>
        <v>0.8437081659973227</v>
      </c>
      <c r="J113" s="110">
        <v>89</v>
      </c>
      <c r="K113" s="129">
        <v>119343</v>
      </c>
    </row>
    <row r="114" spans="1:11" s="14" customFormat="1" ht="13.5">
      <c r="A114" s="106">
        <v>111</v>
      </c>
      <c r="B114" s="136" t="s">
        <v>283</v>
      </c>
      <c r="C114" s="1021"/>
      <c r="D114" s="107" t="s">
        <v>307</v>
      </c>
      <c r="E114" s="136" t="s">
        <v>317</v>
      </c>
      <c r="F114" s="107">
        <v>6</v>
      </c>
      <c r="G114" s="112">
        <v>4555</v>
      </c>
      <c r="H114" s="112">
        <v>5406</v>
      </c>
      <c r="I114" s="113">
        <f t="shared" si="11"/>
        <v>0.842582315945246</v>
      </c>
      <c r="J114" s="114">
        <v>160</v>
      </c>
      <c r="K114" s="130">
        <v>215873</v>
      </c>
    </row>
    <row r="115" spans="1:11" s="14" customFormat="1" ht="13.5">
      <c r="A115" s="106">
        <v>112</v>
      </c>
      <c r="B115" s="136" t="s">
        <v>284</v>
      </c>
      <c r="C115" s="1021"/>
      <c r="D115" s="107" t="s">
        <v>307</v>
      </c>
      <c r="E115" s="136" t="s">
        <v>317</v>
      </c>
      <c r="F115" s="107">
        <v>5</v>
      </c>
      <c r="G115" s="112">
        <v>2377</v>
      </c>
      <c r="H115" s="112">
        <v>2865</v>
      </c>
      <c r="I115" s="113">
        <f t="shared" si="11"/>
        <v>0.8296684118673647</v>
      </c>
      <c r="J115" s="114">
        <v>98</v>
      </c>
      <c r="K115" s="130">
        <v>104640</v>
      </c>
    </row>
    <row r="116" spans="1:11" ht="13.5">
      <c r="A116" s="106">
        <v>113</v>
      </c>
      <c r="B116" s="135" t="s">
        <v>285</v>
      </c>
      <c r="C116" s="1021"/>
      <c r="D116" s="106" t="s">
        <v>313</v>
      </c>
      <c r="E116" s="135" t="s">
        <v>317</v>
      </c>
      <c r="F116" s="107">
        <v>7</v>
      </c>
      <c r="G116" s="108">
        <v>3616</v>
      </c>
      <c r="H116" s="108">
        <v>4407</v>
      </c>
      <c r="I116" s="109">
        <f t="shared" si="11"/>
        <v>0.8205128205128205</v>
      </c>
      <c r="J116" s="114">
        <v>140</v>
      </c>
      <c r="K116" s="130">
        <v>168000</v>
      </c>
    </row>
    <row r="117" spans="1:11" ht="13.5">
      <c r="A117" s="106">
        <v>114</v>
      </c>
      <c r="B117" s="135" t="s">
        <v>286</v>
      </c>
      <c r="C117" s="1041"/>
      <c r="D117" s="106" t="s">
        <v>313</v>
      </c>
      <c r="E117" s="135" t="s">
        <v>317</v>
      </c>
      <c r="F117" s="107">
        <v>6</v>
      </c>
      <c r="G117" s="108">
        <v>7480</v>
      </c>
      <c r="H117" s="108">
        <v>8865</v>
      </c>
      <c r="I117" s="113">
        <f t="shared" si="11"/>
        <v>0.8437676254935138</v>
      </c>
      <c r="J117" s="114">
        <v>247</v>
      </c>
      <c r="K117" s="130">
        <v>374832</v>
      </c>
    </row>
    <row r="118" spans="1:11" ht="13.5">
      <c r="A118" s="106">
        <v>115</v>
      </c>
      <c r="B118" s="135" t="s">
        <v>287</v>
      </c>
      <c r="C118" s="1040" t="s">
        <v>330</v>
      </c>
      <c r="D118" s="106" t="s">
        <v>314</v>
      </c>
      <c r="E118" s="135" t="s">
        <v>317</v>
      </c>
      <c r="F118" s="107">
        <v>1</v>
      </c>
      <c r="G118" s="108">
        <v>57456</v>
      </c>
      <c r="H118" s="108">
        <v>57456</v>
      </c>
      <c r="I118" s="109">
        <f aca="true" t="shared" si="12" ref="I118:I126">G118/H118</f>
        <v>1</v>
      </c>
      <c r="J118" s="110">
        <v>900</v>
      </c>
      <c r="K118" s="129">
        <v>3690122</v>
      </c>
    </row>
    <row r="119" spans="1:11" ht="13.5">
      <c r="A119" s="106">
        <v>116</v>
      </c>
      <c r="B119" s="135" t="s">
        <v>288</v>
      </c>
      <c r="C119" s="1021"/>
      <c r="D119" s="106" t="s">
        <v>307</v>
      </c>
      <c r="E119" s="135" t="s">
        <v>317</v>
      </c>
      <c r="F119" s="107">
        <v>2</v>
      </c>
      <c r="G119" s="111">
        <v>1700</v>
      </c>
      <c r="H119" s="108">
        <v>1709</v>
      </c>
      <c r="I119" s="109">
        <f t="shared" si="12"/>
        <v>0.994733762434172</v>
      </c>
      <c r="J119" s="110">
        <v>33</v>
      </c>
      <c r="K119" s="129">
        <v>99268</v>
      </c>
    </row>
    <row r="120" spans="1:11" ht="13.5">
      <c r="A120" s="106">
        <v>117</v>
      </c>
      <c r="B120" s="135" t="s">
        <v>289</v>
      </c>
      <c r="C120" s="1021"/>
      <c r="D120" s="106" t="s">
        <v>314</v>
      </c>
      <c r="E120" s="135" t="s">
        <v>317</v>
      </c>
      <c r="F120" s="107">
        <v>1</v>
      </c>
      <c r="G120" s="108">
        <v>14877</v>
      </c>
      <c r="H120" s="108">
        <v>14877</v>
      </c>
      <c r="I120" s="109">
        <f t="shared" si="12"/>
        <v>1</v>
      </c>
      <c r="J120" s="110">
        <v>245</v>
      </c>
      <c r="K120" s="129">
        <v>955506</v>
      </c>
    </row>
    <row r="121" spans="1:11" ht="13.5">
      <c r="A121" s="106">
        <v>118</v>
      </c>
      <c r="B121" s="135" t="s">
        <v>290</v>
      </c>
      <c r="C121" s="1021"/>
      <c r="D121" s="106" t="s">
        <v>314</v>
      </c>
      <c r="E121" s="135" t="s">
        <v>317</v>
      </c>
      <c r="F121" s="107">
        <v>1</v>
      </c>
      <c r="G121" s="108">
        <v>7468</v>
      </c>
      <c r="H121" s="108">
        <v>7468</v>
      </c>
      <c r="I121" s="109">
        <f t="shared" si="12"/>
        <v>1</v>
      </c>
      <c r="J121" s="110">
        <v>138</v>
      </c>
      <c r="K121" s="129">
        <v>449886</v>
      </c>
    </row>
    <row r="122" spans="1:11" s="14" customFormat="1" ht="13.5">
      <c r="A122" s="106">
        <v>119</v>
      </c>
      <c r="B122" s="136" t="s">
        <v>291</v>
      </c>
      <c r="C122" s="1021"/>
      <c r="D122" s="107" t="s">
        <v>307</v>
      </c>
      <c r="E122" s="136" t="s">
        <v>317</v>
      </c>
      <c r="F122" s="107">
        <v>5</v>
      </c>
      <c r="G122" s="112">
        <v>2127</v>
      </c>
      <c r="H122" s="112">
        <v>2205</v>
      </c>
      <c r="I122" s="113">
        <f t="shared" si="12"/>
        <v>0.964625850340136</v>
      </c>
      <c r="J122" s="114">
        <v>51</v>
      </c>
      <c r="K122" s="130">
        <v>115782</v>
      </c>
    </row>
    <row r="123" spans="1:11" s="14" customFormat="1" ht="13.5">
      <c r="A123" s="106">
        <v>120</v>
      </c>
      <c r="B123" s="136" t="s">
        <v>292</v>
      </c>
      <c r="C123" s="1021"/>
      <c r="D123" s="107" t="s">
        <v>307</v>
      </c>
      <c r="E123" s="136" t="s">
        <v>317</v>
      </c>
      <c r="F123" s="107">
        <v>2</v>
      </c>
      <c r="G123" s="112">
        <v>7121</v>
      </c>
      <c r="H123" s="112">
        <v>7352</v>
      </c>
      <c r="I123" s="113">
        <f t="shared" si="12"/>
        <v>0.9685799782372143</v>
      </c>
      <c r="J123" s="114">
        <v>151</v>
      </c>
      <c r="K123" s="130">
        <v>418500</v>
      </c>
    </row>
    <row r="124" spans="1:11" ht="13.5">
      <c r="A124" s="106">
        <v>121</v>
      </c>
      <c r="B124" s="135" t="s">
        <v>293</v>
      </c>
      <c r="C124" s="1021"/>
      <c r="D124" s="106" t="s">
        <v>307</v>
      </c>
      <c r="E124" s="135" t="s">
        <v>317</v>
      </c>
      <c r="F124" s="107">
        <v>2</v>
      </c>
      <c r="G124" s="108">
        <v>3442</v>
      </c>
      <c r="H124" s="108">
        <v>3514</v>
      </c>
      <c r="I124" s="109">
        <f t="shared" si="12"/>
        <v>0.9795105293113261</v>
      </c>
      <c r="J124" s="114">
        <v>71</v>
      </c>
      <c r="K124" s="130">
        <v>201660</v>
      </c>
    </row>
    <row r="125" spans="1:11" ht="13.5">
      <c r="A125" s="106">
        <v>122</v>
      </c>
      <c r="B125" s="135" t="s">
        <v>294</v>
      </c>
      <c r="C125" s="1021"/>
      <c r="D125" s="106" t="s">
        <v>314</v>
      </c>
      <c r="E125" s="135" t="s">
        <v>317</v>
      </c>
      <c r="F125" s="107">
        <v>1</v>
      </c>
      <c r="G125" s="108">
        <v>2828</v>
      </c>
      <c r="H125" s="108">
        <v>2828</v>
      </c>
      <c r="I125" s="113">
        <f t="shared" si="12"/>
        <v>1</v>
      </c>
      <c r="J125" s="114">
        <v>47</v>
      </c>
      <c r="K125" s="130">
        <v>180966</v>
      </c>
    </row>
    <row r="126" spans="1:11" ht="13.5">
      <c r="A126" s="106">
        <v>123</v>
      </c>
      <c r="B126" s="137" t="s">
        <v>295</v>
      </c>
      <c r="C126" s="1021"/>
      <c r="D126" s="120" t="s">
        <v>307</v>
      </c>
      <c r="E126" s="137" t="s">
        <v>317</v>
      </c>
      <c r="F126" s="11">
        <v>3</v>
      </c>
      <c r="G126" s="121">
        <v>2063</v>
      </c>
      <c r="H126" s="121">
        <v>2110</v>
      </c>
      <c r="I126" s="122">
        <f t="shared" si="12"/>
        <v>0.9777251184834124</v>
      </c>
      <c r="J126" s="123">
        <v>46</v>
      </c>
      <c r="K126" s="131">
        <v>116352</v>
      </c>
    </row>
    <row r="127" spans="1:11" ht="13.5">
      <c r="A127" s="106">
        <v>124</v>
      </c>
      <c r="B127" s="135" t="s">
        <v>296</v>
      </c>
      <c r="C127" s="1021"/>
      <c r="D127" s="106" t="s">
        <v>314</v>
      </c>
      <c r="E127" s="135" t="s">
        <v>317</v>
      </c>
      <c r="F127" s="107">
        <v>1</v>
      </c>
      <c r="G127" s="111">
        <v>3683</v>
      </c>
      <c r="H127" s="108">
        <v>3683</v>
      </c>
      <c r="I127" s="109">
        <f>G127/H127</f>
        <v>1</v>
      </c>
      <c r="J127" s="110">
        <v>67</v>
      </c>
      <c r="K127" s="129">
        <v>226362</v>
      </c>
    </row>
    <row r="128" spans="1:11" ht="13.5">
      <c r="A128" s="106">
        <v>125</v>
      </c>
      <c r="B128" s="135" t="s">
        <v>297</v>
      </c>
      <c r="C128" s="1021"/>
      <c r="D128" s="106" t="s">
        <v>314</v>
      </c>
      <c r="E128" s="135" t="s">
        <v>317</v>
      </c>
      <c r="F128" s="107">
        <v>1</v>
      </c>
      <c r="G128" s="108">
        <v>5060</v>
      </c>
      <c r="H128" s="108">
        <v>5060</v>
      </c>
      <c r="I128" s="109">
        <f aca="true" t="shared" si="13" ref="I128:I137">G128/H128</f>
        <v>1</v>
      </c>
      <c r="J128" s="110">
        <v>88</v>
      </c>
      <c r="K128" s="129">
        <v>328338</v>
      </c>
    </row>
    <row r="129" spans="1:11" ht="13.5">
      <c r="A129" s="106">
        <v>126</v>
      </c>
      <c r="B129" s="135" t="s">
        <v>298</v>
      </c>
      <c r="C129" s="1021"/>
      <c r="D129" s="106" t="s">
        <v>314</v>
      </c>
      <c r="E129" s="135" t="s">
        <v>317</v>
      </c>
      <c r="F129" s="107">
        <v>1</v>
      </c>
      <c r="G129" s="111">
        <v>8047</v>
      </c>
      <c r="H129" s="108">
        <v>8047</v>
      </c>
      <c r="I129" s="109">
        <f t="shared" si="13"/>
        <v>1</v>
      </c>
      <c r="J129" s="110">
        <v>127</v>
      </c>
      <c r="K129" s="129">
        <v>530310</v>
      </c>
    </row>
    <row r="130" spans="1:11" ht="13.5">
      <c r="A130" s="106">
        <v>127</v>
      </c>
      <c r="B130" s="135" t="s">
        <v>299</v>
      </c>
      <c r="C130" s="1021"/>
      <c r="D130" s="106" t="s">
        <v>307</v>
      </c>
      <c r="E130" s="135" t="s">
        <v>317</v>
      </c>
      <c r="F130" s="107">
        <v>5</v>
      </c>
      <c r="G130" s="108">
        <v>1885</v>
      </c>
      <c r="H130" s="108">
        <v>1947</v>
      </c>
      <c r="I130" s="109">
        <f t="shared" si="13"/>
        <v>0.9681561376476631</v>
      </c>
      <c r="J130" s="110">
        <v>44</v>
      </c>
      <c r="K130" s="129">
        <v>100315</v>
      </c>
    </row>
    <row r="131" spans="1:11" ht="13.5">
      <c r="A131" s="106">
        <v>128</v>
      </c>
      <c r="B131" s="135" t="s">
        <v>300</v>
      </c>
      <c r="C131" s="1021"/>
      <c r="D131" s="106" t="s">
        <v>315</v>
      </c>
      <c r="E131" s="135" t="s">
        <v>317</v>
      </c>
      <c r="F131" s="107">
        <v>4</v>
      </c>
      <c r="G131" s="108">
        <v>1857</v>
      </c>
      <c r="H131" s="108">
        <v>1937</v>
      </c>
      <c r="I131" s="109">
        <f t="shared" si="13"/>
        <v>0.9586990191017036</v>
      </c>
      <c r="J131" s="110">
        <v>49</v>
      </c>
      <c r="K131" s="129">
        <v>89864</v>
      </c>
    </row>
    <row r="132" spans="1:11" s="14" customFormat="1" ht="13.5">
      <c r="A132" s="106">
        <v>129</v>
      </c>
      <c r="B132" s="136" t="s">
        <v>301</v>
      </c>
      <c r="C132" s="1021"/>
      <c r="D132" s="107" t="s">
        <v>315</v>
      </c>
      <c r="E132" s="136" t="s">
        <v>317</v>
      </c>
      <c r="F132" s="107">
        <v>5</v>
      </c>
      <c r="G132" s="112">
        <v>10226</v>
      </c>
      <c r="H132" s="112">
        <v>10950</v>
      </c>
      <c r="I132" s="113">
        <f t="shared" si="13"/>
        <v>0.9338812785388128</v>
      </c>
      <c r="J132" s="114">
        <v>295</v>
      </c>
      <c r="K132" s="130">
        <v>478558</v>
      </c>
    </row>
    <row r="133" spans="1:11" s="14" customFormat="1" ht="13.5">
      <c r="A133" s="106">
        <v>130</v>
      </c>
      <c r="B133" s="136" t="s">
        <v>302</v>
      </c>
      <c r="C133" s="1021"/>
      <c r="D133" s="107" t="s">
        <v>314</v>
      </c>
      <c r="E133" s="136" t="s">
        <v>317</v>
      </c>
      <c r="F133" s="107">
        <v>1</v>
      </c>
      <c r="G133" s="112">
        <v>4695</v>
      </c>
      <c r="H133" s="112">
        <v>4695</v>
      </c>
      <c r="I133" s="113">
        <f t="shared" si="13"/>
        <v>1</v>
      </c>
      <c r="J133" s="114">
        <v>101</v>
      </c>
      <c r="K133" s="130">
        <v>243167</v>
      </c>
    </row>
    <row r="134" spans="1:11" ht="13.5">
      <c r="A134" s="106">
        <v>131</v>
      </c>
      <c r="B134" s="135" t="s">
        <v>303</v>
      </c>
      <c r="C134" s="1041"/>
      <c r="D134" s="106" t="s">
        <v>316</v>
      </c>
      <c r="E134" s="135" t="s">
        <v>317</v>
      </c>
      <c r="F134" s="107">
        <v>2</v>
      </c>
      <c r="G134" s="108">
        <v>1297</v>
      </c>
      <c r="H134" s="108">
        <v>1417</v>
      </c>
      <c r="I134" s="109">
        <f t="shared" si="13"/>
        <v>0.9153140437544107</v>
      </c>
      <c r="J134" s="114">
        <v>59</v>
      </c>
      <c r="K134" s="130">
        <v>42282</v>
      </c>
    </row>
    <row r="135" spans="1:11" ht="20.25" customHeight="1">
      <c r="A135" s="1037" t="s">
        <v>3</v>
      </c>
      <c r="B135" s="1038"/>
      <c r="C135" s="1038"/>
      <c r="D135" s="1038"/>
      <c r="E135" s="1038"/>
      <c r="F135" s="1039"/>
      <c r="G135" s="83">
        <f>SUM(G4:G134)</f>
        <v>1186895</v>
      </c>
      <c r="H135" s="83">
        <f>SUM(H4:H134)</f>
        <v>1238431</v>
      </c>
      <c r="I135" s="6">
        <f t="shared" si="13"/>
        <v>0.958386054612651</v>
      </c>
      <c r="J135" s="12"/>
      <c r="K135" s="132"/>
    </row>
    <row r="136" spans="2:9" ht="54">
      <c r="B136" s="140"/>
      <c r="F136" s="724" t="s">
        <v>2218</v>
      </c>
      <c r="G136" s="4">
        <f>SUM(G4:G134)-G19-G31-G33-G35-G38-G46-G47-G50-G51-G52-G55-G56-G57-G60-G72-G118-G120-G121-G125-G127-G128-G129-G133</f>
        <v>592211</v>
      </c>
      <c r="H136" s="4">
        <f>SUM(H4:H134)-H19-H31-H33-H35-H38-H46-H47-H50-H51-H52-H55-H56-H57-H60-H72-H118-H120-H121-H125-H127-H128-H129-H133</f>
        <v>643747</v>
      </c>
      <c r="I136" s="6">
        <f t="shared" si="13"/>
        <v>0.9199437045920213</v>
      </c>
    </row>
    <row r="137" spans="2:9" ht="54">
      <c r="B137" s="140"/>
      <c r="F137" s="726" t="s">
        <v>2226</v>
      </c>
      <c r="G137" s="4">
        <f>SUM(G4:G134)-G4-G105</f>
        <v>1179776</v>
      </c>
      <c r="H137" s="4">
        <f>SUM(H4:H134)-H4-H105</f>
        <v>1238431</v>
      </c>
      <c r="I137" s="6">
        <f t="shared" si="13"/>
        <v>0.9526376519967604</v>
      </c>
    </row>
  </sheetData>
  <sheetProtection/>
  <mergeCells count="9">
    <mergeCell ref="A135:F135"/>
    <mergeCell ref="C5:C21"/>
    <mergeCell ref="C22:C32"/>
    <mergeCell ref="C33:C34"/>
    <mergeCell ref="C35:C37"/>
    <mergeCell ref="C38:C53"/>
    <mergeCell ref="C55:C58"/>
    <mergeCell ref="C59:C117"/>
    <mergeCell ref="C118:C134"/>
  </mergeCells>
  <printOptions/>
  <pageMargins left="0.7874015748031497" right="0.7874015748031497" top="0.7874015748031497" bottom="0.35433070866141736" header="0.5118110236220472" footer="0.5118110236220472"/>
  <pageSetup fitToHeight="1" fitToWidth="1" horizontalDpi="600" verticalDpi="600" orientation="portrait" paperSize="8" scale="61" r:id="rId1"/>
</worksheet>
</file>

<file path=xl/worksheets/sheet38.xml><?xml version="1.0" encoding="utf-8"?>
<worksheet xmlns="http://schemas.openxmlformats.org/spreadsheetml/2006/main" xmlns:r="http://schemas.openxmlformats.org/officeDocument/2006/relationships">
  <sheetPr>
    <pageSetUpPr fitToPage="1"/>
  </sheetPr>
  <dimension ref="A1:K14"/>
  <sheetViews>
    <sheetView zoomScalePageLayoutView="0" workbookViewId="0" topLeftCell="A1">
      <selection activeCell="G16" sqref="G16"/>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0.25390625" style="1" bestFit="1" customWidth="1"/>
  </cols>
  <sheetData>
    <row r="1" spans="1:8" ht="13.5">
      <c r="A1" t="s">
        <v>8</v>
      </c>
      <c r="B1" s="142" t="s">
        <v>1333</v>
      </c>
      <c r="H1" t="s">
        <v>26</v>
      </c>
    </row>
    <row r="2" spans="1:11" ht="54">
      <c r="A2" s="143" t="s">
        <v>2252</v>
      </c>
      <c r="B2" t="s">
        <v>331</v>
      </c>
      <c r="C2" t="s">
        <v>0</v>
      </c>
      <c r="D2" t="s">
        <v>1</v>
      </c>
      <c r="E2" t="s">
        <v>2</v>
      </c>
      <c r="F2" s="17" t="s">
        <v>31</v>
      </c>
      <c r="G2" t="s">
        <v>332</v>
      </c>
      <c r="H2" s="1" t="s">
        <v>333</v>
      </c>
      <c r="I2" s="1" t="s">
        <v>30</v>
      </c>
      <c r="J2" s="1" t="s">
        <v>28</v>
      </c>
      <c r="K2" s="1" t="s">
        <v>29</v>
      </c>
    </row>
    <row r="3" spans="1:11" ht="13.5">
      <c r="A3">
        <v>1</v>
      </c>
      <c r="B3" s="2" t="s">
        <v>1334</v>
      </c>
      <c r="C3" s="2" t="s">
        <v>1335</v>
      </c>
      <c r="D3" s="2" t="s">
        <v>1336</v>
      </c>
      <c r="E3" s="144" t="s">
        <v>317</v>
      </c>
      <c r="F3" s="145">
        <v>1</v>
      </c>
      <c r="G3" s="146">
        <v>197113</v>
      </c>
      <c r="H3" s="147">
        <v>197113</v>
      </c>
      <c r="I3" s="6">
        <f>G3/H3</f>
        <v>1</v>
      </c>
      <c r="J3" s="3">
        <v>3600</v>
      </c>
      <c r="K3" s="3">
        <v>14493000</v>
      </c>
    </row>
    <row r="4" spans="1:11" ht="13.5">
      <c r="A4">
        <v>2</v>
      </c>
      <c r="B4" s="201" t="s">
        <v>1337</v>
      </c>
      <c r="C4" s="467" t="s">
        <v>1338</v>
      </c>
      <c r="D4" s="2" t="s">
        <v>1336</v>
      </c>
      <c r="E4" s="144" t="s">
        <v>317</v>
      </c>
      <c r="F4" s="145">
        <v>1</v>
      </c>
      <c r="G4" s="148">
        <v>10259</v>
      </c>
      <c r="H4" s="147">
        <v>10259</v>
      </c>
      <c r="I4" s="6">
        <f aca="true" t="shared" si="0" ref="I4:I14">G4/H4</f>
        <v>1</v>
      </c>
      <c r="J4" s="12">
        <v>202</v>
      </c>
      <c r="K4" s="3">
        <v>532000</v>
      </c>
    </row>
    <row r="5" spans="1:11" ht="13.5">
      <c r="A5">
        <v>3</v>
      </c>
      <c r="B5" s="2" t="s">
        <v>1339</v>
      </c>
      <c r="C5" s="2" t="s">
        <v>1340</v>
      </c>
      <c r="D5" s="2" t="s">
        <v>1336</v>
      </c>
      <c r="E5" s="144" t="s">
        <v>317</v>
      </c>
      <c r="F5" s="145">
        <v>1</v>
      </c>
      <c r="G5" s="146">
        <v>44454</v>
      </c>
      <c r="H5" s="147">
        <v>44454</v>
      </c>
      <c r="I5" s="151">
        <f t="shared" si="0"/>
        <v>1</v>
      </c>
      <c r="J5" s="12">
        <v>700</v>
      </c>
      <c r="K5" s="3">
        <v>2843000</v>
      </c>
    </row>
    <row r="6" spans="1:11" ht="13.5">
      <c r="A6">
        <v>4</v>
      </c>
      <c r="B6" s="2" t="s">
        <v>1341</v>
      </c>
      <c r="C6" s="2" t="s">
        <v>1340</v>
      </c>
      <c r="D6" s="2" t="s">
        <v>1336</v>
      </c>
      <c r="E6" s="144" t="s">
        <v>317</v>
      </c>
      <c r="F6" s="145">
        <v>1</v>
      </c>
      <c r="G6" s="148">
        <v>22508</v>
      </c>
      <c r="H6" s="147">
        <v>22508</v>
      </c>
      <c r="I6" s="151">
        <f t="shared" si="0"/>
        <v>1</v>
      </c>
      <c r="J6" s="12">
        <v>382</v>
      </c>
      <c r="K6" s="3">
        <v>1389504</v>
      </c>
    </row>
    <row r="7" spans="1:11" ht="13.5">
      <c r="A7">
        <v>5</v>
      </c>
      <c r="B7" s="145" t="s">
        <v>1342</v>
      </c>
      <c r="C7" s="2" t="s">
        <v>1340</v>
      </c>
      <c r="D7" s="2" t="s">
        <v>1336</v>
      </c>
      <c r="E7" s="144" t="s">
        <v>317</v>
      </c>
      <c r="F7" s="145">
        <v>1</v>
      </c>
      <c r="G7" s="148">
        <v>30387</v>
      </c>
      <c r="H7" s="147">
        <v>30387</v>
      </c>
      <c r="I7" s="6">
        <f t="shared" si="0"/>
        <v>1</v>
      </c>
      <c r="J7" s="12">
        <v>600</v>
      </c>
      <c r="K7" s="3">
        <v>1802488</v>
      </c>
    </row>
    <row r="8" spans="1:11" s="14" customFormat="1" ht="13.5">
      <c r="A8" s="14">
        <v>6</v>
      </c>
      <c r="B8" s="145" t="s">
        <v>1343</v>
      </c>
      <c r="C8" s="2" t="s">
        <v>1340</v>
      </c>
      <c r="D8" s="2" t="s">
        <v>1336</v>
      </c>
      <c r="E8" s="144" t="s">
        <v>317</v>
      </c>
      <c r="F8" s="145">
        <v>1</v>
      </c>
      <c r="G8" s="149">
        <v>28215</v>
      </c>
      <c r="H8" s="150">
        <v>28215</v>
      </c>
      <c r="I8" s="151">
        <f t="shared" si="0"/>
        <v>1</v>
      </c>
      <c r="J8" s="152">
        <v>520</v>
      </c>
      <c r="K8" s="472">
        <v>1638472</v>
      </c>
    </row>
    <row r="9" spans="1:11" s="14" customFormat="1" ht="13.5">
      <c r="A9" s="14">
        <v>7</v>
      </c>
      <c r="B9" s="2" t="s">
        <v>1344</v>
      </c>
      <c r="C9" s="2" t="s">
        <v>1345</v>
      </c>
      <c r="D9" s="2" t="s">
        <v>1336</v>
      </c>
      <c r="E9" s="144" t="s">
        <v>317</v>
      </c>
      <c r="F9" s="145">
        <v>1</v>
      </c>
      <c r="G9" s="149">
        <v>26727</v>
      </c>
      <c r="H9" s="153">
        <v>26727</v>
      </c>
      <c r="I9" s="151">
        <f t="shared" si="0"/>
        <v>1</v>
      </c>
      <c r="J9" s="12">
        <v>450</v>
      </c>
      <c r="K9" s="3">
        <v>1675000</v>
      </c>
    </row>
    <row r="10" spans="1:11" ht="13.5">
      <c r="A10">
        <v>8</v>
      </c>
      <c r="B10" s="2" t="s">
        <v>1346</v>
      </c>
      <c r="C10" s="2" t="s">
        <v>1345</v>
      </c>
      <c r="D10" s="2" t="s">
        <v>1336</v>
      </c>
      <c r="E10" s="144" t="s">
        <v>317</v>
      </c>
      <c r="F10" s="145">
        <v>1</v>
      </c>
      <c r="G10" s="148">
        <v>24613</v>
      </c>
      <c r="H10" s="147">
        <v>24613</v>
      </c>
      <c r="I10" s="6">
        <f t="shared" si="0"/>
        <v>1</v>
      </c>
      <c r="J10" s="12">
        <v>450</v>
      </c>
      <c r="K10" s="3">
        <v>1461000</v>
      </c>
    </row>
    <row r="11" spans="1:11" ht="13.5">
      <c r="A11">
        <v>9</v>
      </c>
      <c r="B11" s="511" t="s">
        <v>1347</v>
      </c>
      <c r="C11" s="2" t="s">
        <v>1345</v>
      </c>
      <c r="D11" s="2" t="s">
        <v>1336</v>
      </c>
      <c r="E11" s="144" t="s">
        <v>317</v>
      </c>
      <c r="F11" s="145">
        <v>1</v>
      </c>
      <c r="G11" s="148">
        <v>4896</v>
      </c>
      <c r="H11" s="147">
        <v>4896</v>
      </c>
      <c r="I11" s="151">
        <f t="shared" si="0"/>
        <v>1</v>
      </c>
      <c r="J11" s="152">
        <v>95</v>
      </c>
      <c r="K11" s="472">
        <v>281000</v>
      </c>
    </row>
    <row r="12" spans="2:9" ht="13.5">
      <c r="B12" s="11" t="s">
        <v>3</v>
      </c>
      <c r="G12" s="4">
        <f>SUM(G3:G11)</f>
        <v>389172</v>
      </c>
      <c r="H12" s="4">
        <f>SUM(H3:H11)</f>
        <v>389172</v>
      </c>
      <c r="I12" s="5">
        <f t="shared" si="0"/>
        <v>1</v>
      </c>
    </row>
    <row r="13" spans="2:9" ht="27">
      <c r="B13" s="17"/>
      <c r="F13" s="724" t="s">
        <v>2218</v>
      </c>
      <c r="G13" s="4">
        <v>0</v>
      </c>
      <c r="H13" s="4">
        <v>0</v>
      </c>
      <c r="I13" s="5" t="e">
        <f t="shared" si="0"/>
        <v>#DIV/0!</v>
      </c>
    </row>
    <row r="14" spans="2:9" ht="27">
      <c r="B14" s="17"/>
      <c r="F14" s="726" t="s">
        <v>2226</v>
      </c>
      <c r="G14" s="4">
        <f>G12</f>
        <v>389172</v>
      </c>
      <c r="H14" s="4">
        <f>H12</f>
        <v>389172</v>
      </c>
      <c r="I14" s="5">
        <f t="shared" si="0"/>
        <v>1</v>
      </c>
    </row>
  </sheetData>
  <sheetProtection/>
  <printOptions/>
  <pageMargins left="0.75" right="0.75" top="0.59" bottom="0.55" header="0.512" footer="0.512"/>
  <pageSetup fitToHeight="1" fitToWidth="1" horizontalDpi="600" verticalDpi="600" orientation="landscape" paperSize="9" scale="94" r:id="rId1"/>
</worksheet>
</file>

<file path=xl/worksheets/sheet39.xml><?xml version="1.0" encoding="utf-8"?>
<worksheet xmlns="http://schemas.openxmlformats.org/spreadsheetml/2006/main" xmlns:r="http://schemas.openxmlformats.org/officeDocument/2006/relationships">
  <sheetPr>
    <tabColor rgb="FFFFFF00"/>
    <pageSetUpPr fitToPage="1"/>
  </sheetPr>
  <dimension ref="A1:K28"/>
  <sheetViews>
    <sheetView zoomScale="90" zoomScaleNormal="90" zoomScalePageLayoutView="0" workbookViewId="0" topLeftCell="A1">
      <selection activeCell="G27" sqref="G27:H27"/>
    </sheetView>
  </sheetViews>
  <sheetFormatPr defaultColWidth="9.00390625" defaultRowHeight="13.5"/>
  <cols>
    <col min="2" max="2" width="31.875" style="0" bestFit="1" customWidth="1"/>
    <col min="3" max="3" width="11.00390625" style="0" bestFit="1" customWidth="1"/>
    <col min="4" max="4" width="27.62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2.50390625" style="1" bestFit="1" customWidth="1"/>
  </cols>
  <sheetData>
    <row r="1" spans="1:8" ht="13.5">
      <c r="A1" t="s">
        <v>8</v>
      </c>
      <c r="B1" s="142" t="s">
        <v>1267</v>
      </c>
      <c r="H1" t="s">
        <v>26</v>
      </c>
    </row>
    <row r="2" spans="1:11" ht="40.5">
      <c r="A2" s="143" t="s">
        <v>2252</v>
      </c>
      <c r="B2" t="s">
        <v>331</v>
      </c>
      <c r="C2" t="s">
        <v>0</v>
      </c>
      <c r="D2" t="s">
        <v>1</v>
      </c>
      <c r="E2" t="s">
        <v>2</v>
      </c>
      <c r="F2" s="17" t="s">
        <v>31</v>
      </c>
      <c r="G2" t="s">
        <v>332</v>
      </c>
      <c r="H2" s="1" t="s">
        <v>333</v>
      </c>
      <c r="I2" s="1" t="s">
        <v>30</v>
      </c>
      <c r="J2" s="1" t="s">
        <v>28</v>
      </c>
      <c r="K2" s="1" t="s">
        <v>29</v>
      </c>
    </row>
    <row r="3" spans="2:11" ht="13.5">
      <c r="B3" s="169" t="s">
        <v>1268</v>
      </c>
      <c r="C3" s="2" t="s">
        <v>513</v>
      </c>
      <c r="D3" s="169" t="s">
        <v>1269</v>
      </c>
      <c r="E3" s="179" t="s">
        <v>317</v>
      </c>
      <c r="F3" s="493">
        <v>1</v>
      </c>
      <c r="G3" s="494">
        <v>63488</v>
      </c>
      <c r="H3" s="495">
        <v>63488</v>
      </c>
      <c r="I3" s="496">
        <f aca="true" t="shared" si="0" ref="I3:I22">G3/H3</f>
        <v>1</v>
      </c>
      <c r="J3" s="132">
        <v>1120</v>
      </c>
      <c r="K3" s="132">
        <v>3980500</v>
      </c>
    </row>
    <row r="4" spans="2:11" ht="13.5">
      <c r="B4" s="169" t="s">
        <v>1270</v>
      </c>
      <c r="C4" s="2" t="s">
        <v>513</v>
      </c>
      <c r="D4" s="169" t="s">
        <v>1269</v>
      </c>
      <c r="E4" s="179" t="s">
        <v>317</v>
      </c>
      <c r="F4" s="493">
        <v>1</v>
      </c>
      <c r="G4" s="494">
        <v>3019</v>
      </c>
      <c r="H4" s="495">
        <v>3019</v>
      </c>
      <c r="I4" s="496">
        <f t="shared" si="0"/>
        <v>1</v>
      </c>
      <c r="J4" s="132">
        <v>434</v>
      </c>
      <c r="K4" s="132">
        <v>262537</v>
      </c>
    </row>
    <row r="5" spans="2:11" ht="13.5">
      <c r="B5" s="169" t="s">
        <v>1271</v>
      </c>
      <c r="C5" s="169" t="s">
        <v>1272</v>
      </c>
      <c r="D5" s="169" t="s">
        <v>1273</v>
      </c>
      <c r="E5" s="179" t="s">
        <v>317</v>
      </c>
      <c r="F5" s="145">
        <v>1</v>
      </c>
      <c r="G5" s="146">
        <v>34116</v>
      </c>
      <c r="H5" s="495">
        <v>34116</v>
      </c>
      <c r="I5" s="6">
        <f t="shared" si="0"/>
        <v>1</v>
      </c>
      <c r="J5" s="132">
        <v>850</v>
      </c>
      <c r="K5" s="132">
        <v>1672350</v>
      </c>
    </row>
    <row r="6" spans="2:11" ht="13.5">
      <c r="B6" s="2" t="s">
        <v>1274</v>
      </c>
      <c r="C6" s="2" t="s">
        <v>973</v>
      </c>
      <c r="D6" s="2" t="s">
        <v>522</v>
      </c>
      <c r="E6" s="144" t="s">
        <v>317</v>
      </c>
      <c r="F6" s="145">
        <v>2</v>
      </c>
      <c r="G6" s="222">
        <v>28499</v>
      </c>
      <c r="H6" s="495">
        <v>29294</v>
      </c>
      <c r="I6" s="6">
        <f t="shared" si="0"/>
        <v>0.9728613367925172</v>
      </c>
      <c r="J6" s="132">
        <v>2000</v>
      </c>
      <c r="K6" s="132">
        <v>598200</v>
      </c>
    </row>
    <row r="7" spans="2:11" ht="13.5">
      <c r="B7" s="2" t="s">
        <v>1275</v>
      </c>
      <c r="C7" s="2" t="s">
        <v>973</v>
      </c>
      <c r="D7" s="2" t="s">
        <v>522</v>
      </c>
      <c r="E7" s="144" t="s">
        <v>317</v>
      </c>
      <c r="F7" s="145">
        <v>2</v>
      </c>
      <c r="G7" s="497">
        <v>39988</v>
      </c>
      <c r="H7" s="495">
        <v>40108</v>
      </c>
      <c r="I7" s="6">
        <f t="shared" si="0"/>
        <v>0.99700807818889</v>
      </c>
      <c r="J7" s="132">
        <v>1300</v>
      </c>
      <c r="K7" s="132">
        <v>1978000</v>
      </c>
    </row>
    <row r="8" spans="2:11" ht="13.5">
      <c r="B8" s="2" t="s">
        <v>1276</v>
      </c>
      <c r="C8" s="2" t="s">
        <v>973</v>
      </c>
      <c r="D8" s="2" t="s">
        <v>1269</v>
      </c>
      <c r="E8" s="144" t="s">
        <v>317</v>
      </c>
      <c r="F8" s="145">
        <v>1</v>
      </c>
      <c r="G8" s="222">
        <v>134278</v>
      </c>
      <c r="H8" s="495">
        <v>134278</v>
      </c>
      <c r="I8" s="6">
        <f t="shared" si="0"/>
        <v>1</v>
      </c>
      <c r="J8" s="132">
        <v>2600</v>
      </c>
      <c r="K8" s="132">
        <v>8659000</v>
      </c>
    </row>
    <row r="9" spans="2:11" ht="13.5">
      <c r="B9" s="2" t="s">
        <v>1277</v>
      </c>
      <c r="C9" s="2" t="s">
        <v>973</v>
      </c>
      <c r="D9" s="2" t="s">
        <v>1269</v>
      </c>
      <c r="E9" s="144" t="s">
        <v>317</v>
      </c>
      <c r="F9" s="145">
        <v>1</v>
      </c>
      <c r="G9" s="497">
        <v>37284</v>
      </c>
      <c r="H9" s="495">
        <v>37284</v>
      </c>
      <c r="I9" s="6">
        <f t="shared" si="0"/>
        <v>1</v>
      </c>
      <c r="J9" s="132">
        <v>1950</v>
      </c>
      <c r="K9" s="132">
        <v>1021200</v>
      </c>
    </row>
    <row r="10" spans="2:11" ht="13.5">
      <c r="B10" s="2" t="s">
        <v>1278</v>
      </c>
      <c r="C10" s="2" t="s">
        <v>973</v>
      </c>
      <c r="D10" s="2" t="s">
        <v>522</v>
      </c>
      <c r="E10" s="144" t="s">
        <v>317</v>
      </c>
      <c r="F10" s="145">
        <v>2</v>
      </c>
      <c r="G10" s="497">
        <v>75149</v>
      </c>
      <c r="H10" s="495">
        <v>79501</v>
      </c>
      <c r="I10" s="6">
        <f t="shared" si="0"/>
        <v>0.9452585502069156</v>
      </c>
      <c r="J10" s="132">
        <v>6000</v>
      </c>
      <c r="K10" s="132">
        <v>2688000</v>
      </c>
    </row>
    <row r="11" spans="2:11" s="14" customFormat="1" ht="13.5">
      <c r="B11" s="2" t="s">
        <v>1279</v>
      </c>
      <c r="C11" s="2" t="s">
        <v>653</v>
      </c>
      <c r="D11" s="2" t="s">
        <v>1269</v>
      </c>
      <c r="E11" s="144" t="s">
        <v>317</v>
      </c>
      <c r="F11" s="145">
        <v>1</v>
      </c>
      <c r="G11" s="146">
        <v>104150</v>
      </c>
      <c r="H11" s="495">
        <v>104150</v>
      </c>
      <c r="I11" s="6">
        <f t="shared" si="0"/>
        <v>1</v>
      </c>
      <c r="J11" s="132">
        <v>1900</v>
      </c>
      <c r="K11" s="132">
        <v>8090000</v>
      </c>
    </row>
    <row r="12" spans="2:11" s="14" customFormat="1" ht="13.5">
      <c r="B12" s="169" t="s">
        <v>1280</v>
      </c>
      <c r="C12" s="169" t="s">
        <v>1281</v>
      </c>
      <c r="D12" s="169" t="s">
        <v>1269</v>
      </c>
      <c r="E12" s="179" t="s">
        <v>317</v>
      </c>
      <c r="F12" s="498">
        <v>1</v>
      </c>
      <c r="G12" s="494">
        <v>28151</v>
      </c>
      <c r="H12" s="495">
        <v>28151</v>
      </c>
      <c r="I12" s="6">
        <f t="shared" si="0"/>
        <v>1</v>
      </c>
      <c r="J12" s="132">
        <v>432</v>
      </c>
      <c r="K12" s="132">
        <v>1899000</v>
      </c>
    </row>
    <row r="13" spans="2:11" ht="13.5">
      <c r="B13" s="169" t="s">
        <v>1282</v>
      </c>
      <c r="C13" s="169" t="s">
        <v>1281</v>
      </c>
      <c r="D13" s="169" t="s">
        <v>1269</v>
      </c>
      <c r="E13" s="179" t="s">
        <v>317</v>
      </c>
      <c r="F13" s="498">
        <v>1</v>
      </c>
      <c r="G13" s="494">
        <v>782</v>
      </c>
      <c r="H13" s="495">
        <v>782</v>
      </c>
      <c r="I13" s="6">
        <f t="shared" si="0"/>
        <v>1</v>
      </c>
      <c r="J13" s="132">
        <v>73</v>
      </c>
      <c r="K13" s="132">
        <v>73200</v>
      </c>
    </row>
    <row r="14" spans="2:11" ht="13.5">
      <c r="B14" s="169" t="s">
        <v>1283</v>
      </c>
      <c r="C14" s="2" t="s">
        <v>1284</v>
      </c>
      <c r="D14" s="169" t="s">
        <v>1285</v>
      </c>
      <c r="E14" s="2" t="s">
        <v>317</v>
      </c>
      <c r="F14" s="145">
        <v>1</v>
      </c>
      <c r="G14" s="499">
        <v>24138</v>
      </c>
      <c r="H14" s="499">
        <v>24138</v>
      </c>
      <c r="I14" s="6">
        <f t="shared" si="0"/>
        <v>1</v>
      </c>
      <c r="J14" s="132">
        <v>650</v>
      </c>
      <c r="K14" s="132">
        <v>1020000</v>
      </c>
    </row>
    <row r="15" spans="2:11" ht="13.5">
      <c r="B15" s="169" t="s">
        <v>1286</v>
      </c>
      <c r="C15" s="2" t="s">
        <v>1284</v>
      </c>
      <c r="D15" s="169" t="s">
        <v>1285</v>
      </c>
      <c r="E15" s="2" t="s">
        <v>317</v>
      </c>
      <c r="F15" s="145">
        <v>1</v>
      </c>
      <c r="G15" s="499">
        <v>23090</v>
      </c>
      <c r="H15" s="499">
        <v>23090</v>
      </c>
      <c r="I15" s="6">
        <f t="shared" si="0"/>
        <v>1</v>
      </c>
      <c r="J15" s="132">
        <v>1960</v>
      </c>
      <c r="K15" s="132">
        <v>2190000</v>
      </c>
    </row>
    <row r="16" spans="2:11" ht="13.5">
      <c r="B16" s="169" t="s">
        <v>1287</v>
      </c>
      <c r="C16" s="169" t="s">
        <v>918</v>
      </c>
      <c r="D16" s="169" t="s">
        <v>1269</v>
      </c>
      <c r="E16" s="169" t="s">
        <v>317</v>
      </c>
      <c r="F16" s="498">
        <v>1</v>
      </c>
      <c r="G16" s="475">
        <v>80174</v>
      </c>
      <c r="H16" s="500">
        <v>80174</v>
      </c>
      <c r="I16" s="6">
        <f t="shared" si="0"/>
        <v>1</v>
      </c>
      <c r="J16" s="501">
        <v>1250</v>
      </c>
      <c r="K16" s="501">
        <v>5616808</v>
      </c>
    </row>
    <row r="17" spans="2:11" ht="13.5">
      <c r="B17" s="169" t="s">
        <v>1288</v>
      </c>
      <c r="C17" s="169" t="s">
        <v>918</v>
      </c>
      <c r="D17" s="169" t="s">
        <v>1269</v>
      </c>
      <c r="E17" s="169" t="s">
        <v>317</v>
      </c>
      <c r="F17" s="498">
        <v>1</v>
      </c>
      <c r="G17" s="500">
        <v>164561</v>
      </c>
      <c r="H17" s="500">
        <v>164561</v>
      </c>
      <c r="I17" s="151">
        <f t="shared" si="0"/>
        <v>1</v>
      </c>
      <c r="J17" s="501">
        <v>2250</v>
      </c>
      <c r="K17" s="501">
        <v>12545400</v>
      </c>
    </row>
    <row r="18" spans="2:11" ht="13.5">
      <c r="B18" s="169" t="s">
        <v>1289</v>
      </c>
      <c r="C18" s="169" t="s">
        <v>918</v>
      </c>
      <c r="D18" s="169" t="s">
        <v>1269</v>
      </c>
      <c r="E18" s="169" t="s">
        <v>317</v>
      </c>
      <c r="F18" s="498">
        <v>1</v>
      </c>
      <c r="G18" s="475">
        <v>216665</v>
      </c>
      <c r="H18" s="500">
        <v>216665</v>
      </c>
      <c r="I18" s="151">
        <f t="shared" si="0"/>
        <v>1</v>
      </c>
      <c r="J18" s="501">
        <v>3150</v>
      </c>
      <c r="K18" s="501">
        <v>16056000</v>
      </c>
    </row>
    <row r="19" spans="2:11" ht="13.5">
      <c r="B19" s="169" t="s">
        <v>1290</v>
      </c>
      <c r="C19" s="169" t="s">
        <v>918</v>
      </c>
      <c r="D19" s="169" t="s">
        <v>1269</v>
      </c>
      <c r="E19" s="169" t="s">
        <v>317</v>
      </c>
      <c r="F19" s="498">
        <v>1</v>
      </c>
      <c r="G19" s="500">
        <v>43617</v>
      </c>
      <c r="H19" s="500">
        <v>43617</v>
      </c>
      <c r="I19" s="6">
        <f t="shared" si="0"/>
        <v>1</v>
      </c>
      <c r="J19" s="501">
        <v>1400</v>
      </c>
      <c r="K19" s="501">
        <v>2217460</v>
      </c>
    </row>
    <row r="20" spans="2:11" ht="13.5">
      <c r="B20" s="2" t="s">
        <v>1291</v>
      </c>
      <c r="C20" s="169" t="s">
        <v>918</v>
      </c>
      <c r="D20" s="169" t="s">
        <v>1269</v>
      </c>
      <c r="E20" s="2" t="s">
        <v>317</v>
      </c>
      <c r="F20" s="498">
        <v>1</v>
      </c>
      <c r="G20" s="500">
        <v>26545</v>
      </c>
      <c r="H20" s="500">
        <v>26545</v>
      </c>
      <c r="I20" s="151">
        <f t="shared" si="0"/>
        <v>1</v>
      </c>
      <c r="J20" s="501">
        <v>900</v>
      </c>
      <c r="K20" s="501">
        <v>1263095</v>
      </c>
    </row>
    <row r="21" spans="2:11" ht="13.5">
      <c r="B21" s="145" t="s">
        <v>1292</v>
      </c>
      <c r="C21" s="169" t="s">
        <v>918</v>
      </c>
      <c r="D21" s="169" t="s">
        <v>1269</v>
      </c>
      <c r="E21" s="2" t="s">
        <v>317</v>
      </c>
      <c r="F21" s="498">
        <v>1</v>
      </c>
      <c r="G21" s="500">
        <v>203344</v>
      </c>
      <c r="H21" s="500">
        <v>203344</v>
      </c>
      <c r="I21" s="151">
        <f t="shared" si="0"/>
        <v>1</v>
      </c>
      <c r="J21" s="502">
        <v>3600</v>
      </c>
      <c r="K21" s="502">
        <v>80457960</v>
      </c>
    </row>
    <row r="22" spans="2:11" ht="13.5">
      <c r="B22" s="145" t="s">
        <v>1293</v>
      </c>
      <c r="C22" s="169" t="s">
        <v>918</v>
      </c>
      <c r="D22" s="169" t="s">
        <v>1269</v>
      </c>
      <c r="E22" s="2" t="s">
        <v>317</v>
      </c>
      <c r="F22" s="498">
        <v>1</v>
      </c>
      <c r="G22" s="500">
        <v>231622</v>
      </c>
      <c r="H22" s="500">
        <v>231622</v>
      </c>
      <c r="I22" s="6">
        <f t="shared" si="0"/>
        <v>1</v>
      </c>
      <c r="J22" s="502">
        <v>2500</v>
      </c>
      <c r="K22" s="502">
        <v>66760512</v>
      </c>
    </row>
    <row r="23" spans="2:11" ht="13.5">
      <c r="B23" s="2" t="s">
        <v>1294</v>
      </c>
      <c r="C23" s="2" t="s">
        <v>928</v>
      </c>
      <c r="D23" s="2" t="s">
        <v>1295</v>
      </c>
      <c r="E23" s="144" t="s">
        <v>833</v>
      </c>
      <c r="F23" s="145">
        <v>1</v>
      </c>
      <c r="G23" s="494">
        <v>113628</v>
      </c>
      <c r="H23" s="495">
        <v>113628</v>
      </c>
      <c r="I23" s="151">
        <f>G23/H23</f>
        <v>1</v>
      </c>
      <c r="J23" s="132">
        <v>1700</v>
      </c>
      <c r="K23" s="132">
        <v>9727000</v>
      </c>
    </row>
    <row r="24" spans="2:11" ht="13.5">
      <c r="B24" s="2" t="s">
        <v>1296</v>
      </c>
      <c r="C24" s="2" t="s">
        <v>1297</v>
      </c>
      <c r="D24" s="2" t="s">
        <v>1295</v>
      </c>
      <c r="E24" s="144" t="s">
        <v>833</v>
      </c>
      <c r="F24" s="145">
        <v>1</v>
      </c>
      <c r="G24" s="494">
        <v>197064</v>
      </c>
      <c r="H24" s="495">
        <v>197064</v>
      </c>
      <c r="I24" s="6">
        <f>G24/H24</f>
        <v>1</v>
      </c>
      <c r="J24" s="287">
        <v>3100</v>
      </c>
      <c r="K24" s="287">
        <v>13072270</v>
      </c>
    </row>
    <row r="25" spans="2:9" ht="13.5">
      <c r="B25" s="11" t="s">
        <v>3</v>
      </c>
      <c r="G25" s="503">
        <f>SUM(G3:G24)</f>
        <v>1873352</v>
      </c>
      <c r="H25" s="503">
        <f>SUM(H3:H24)</f>
        <v>1878619</v>
      </c>
      <c r="I25" s="5">
        <f>G25/H25</f>
        <v>0.9971963447617638</v>
      </c>
    </row>
    <row r="26" spans="2:9" ht="27">
      <c r="B26" s="17"/>
      <c r="F26" s="724" t="s">
        <v>2218</v>
      </c>
      <c r="G26" s="4">
        <f>G6+G7+G10</f>
        <v>143636</v>
      </c>
      <c r="H26" s="4">
        <f>H6+H7+H10</f>
        <v>148903</v>
      </c>
      <c r="I26" s="5">
        <f>G26/H26</f>
        <v>0.9646279792885302</v>
      </c>
    </row>
    <row r="27" spans="2:9" ht="27">
      <c r="B27" s="17"/>
      <c r="F27" s="726" t="s">
        <v>2226</v>
      </c>
      <c r="G27" s="4">
        <f>G25</f>
        <v>1873352</v>
      </c>
      <c r="H27" s="4">
        <f>H25</f>
        <v>1878619</v>
      </c>
      <c r="I27" s="5">
        <f>G27/H27</f>
        <v>0.9971963447617638</v>
      </c>
    </row>
    <row r="28" ht="13.5">
      <c r="I28" s="5"/>
    </row>
  </sheetData>
  <sheetProtection/>
  <printOptions/>
  <pageMargins left="0.787" right="0.787" top="0.59" bottom="0.55" header="0.512" footer="0.512"/>
  <pageSetup fitToHeight="1" fitToWidth="1" horizontalDpi="600" verticalDpi="600" orientation="landscape" paperSize="9" scale="79" r:id="rId1"/>
</worksheet>
</file>

<file path=xl/worksheets/sheet4.xml><?xml version="1.0" encoding="utf-8"?>
<worksheet xmlns="http://schemas.openxmlformats.org/spreadsheetml/2006/main" xmlns:r="http://schemas.openxmlformats.org/officeDocument/2006/relationships">
  <sheetPr>
    <pageSetUpPr fitToPage="1"/>
  </sheetPr>
  <dimension ref="A1:M14"/>
  <sheetViews>
    <sheetView zoomScalePageLayoutView="0" workbookViewId="0" topLeftCell="A1">
      <selection activeCell="F6" sqref="F6:F7"/>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 min="12" max="12" width="17.375" style="0" customWidth="1"/>
    <col min="13" max="13" width="15.50390625" style="0" customWidth="1"/>
  </cols>
  <sheetData>
    <row r="1" spans="1:8" ht="13.5">
      <c r="A1" t="s">
        <v>8</v>
      </c>
      <c r="B1" s="142" t="s">
        <v>991</v>
      </c>
      <c r="H1" t="s">
        <v>26</v>
      </c>
    </row>
    <row r="2" spans="1:11" ht="67.5">
      <c r="A2" s="143" t="s">
        <v>2252</v>
      </c>
      <c r="B2" t="s">
        <v>331</v>
      </c>
      <c r="C2" t="s">
        <v>0</v>
      </c>
      <c r="D2" t="s">
        <v>1</v>
      </c>
      <c r="E2" t="s">
        <v>2</v>
      </c>
      <c r="F2" s="17" t="s">
        <v>31</v>
      </c>
      <c r="G2" t="s">
        <v>332</v>
      </c>
      <c r="H2" s="1" t="s">
        <v>333</v>
      </c>
      <c r="I2" s="1" t="s">
        <v>30</v>
      </c>
      <c r="J2" s="1" t="s">
        <v>28</v>
      </c>
      <c r="K2" s="1" t="s">
        <v>29</v>
      </c>
    </row>
    <row r="3" spans="1:11" ht="19.5" customHeight="1">
      <c r="A3">
        <v>1</v>
      </c>
      <c r="B3" s="2" t="s">
        <v>992</v>
      </c>
      <c r="C3" s="2" t="s">
        <v>490</v>
      </c>
      <c r="D3" s="2" t="s">
        <v>508</v>
      </c>
      <c r="E3" s="144" t="s">
        <v>317</v>
      </c>
      <c r="F3" s="145">
        <v>1</v>
      </c>
      <c r="G3" s="146">
        <v>32931</v>
      </c>
      <c r="H3" s="147">
        <v>32931</v>
      </c>
      <c r="I3" s="6">
        <f>G3/H3</f>
        <v>1</v>
      </c>
      <c r="J3" s="12">
        <v>500</v>
      </c>
      <c r="K3" s="12">
        <v>1797497</v>
      </c>
    </row>
    <row r="4" spans="1:11" ht="19.5" customHeight="1">
      <c r="A4">
        <v>2</v>
      </c>
      <c r="B4" s="2" t="s">
        <v>993</v>
      </c>
      <c r="C4" s="2" t="s">
        <v>490</v>
      </c>
      <c r="D4" s="2" t="s">
        <v>508</v>
      </c>
      <c r="E4" s="144" t="s">
        <v>317</v>
      </c>
      <c r="F4" s="145">
        <v>1</v>
      </c>
      <c r="G4" s="148">
        <v>44716</v>
      </c>
      <c r="H4" s="147">
        <v>44716</v>
      </c>
      <c r="I4" s="6">
        <f>G4/H4</f>
        <v>1</v>
      </c>
      <c r="J4" s="12">
        <v>1000</v>
      </c>
      <c r="K4" s="12">
        <v>2488870</v>
      </c>
    </row>
    <row r="5" spans="2:9" ht="13.5">
      <c r="B5" s="11" t="s">
        <v>3</v>
      </c>
      <c r="G5" s="4">
        <f>SUM(G3:G4)</f>
        <v>77647</v>
      </c>
      <c r="H5" s="4">
        <f>SUM(H3:H4)</f>
        <v>77647</v>
      </c>
      <c r="I5" s="5">
        <f>G5/H5</f>
        <v>1</v>
      </c>
    </row>
    <row r="6" spans="2:9" ht="27">
      <c r="B6" s="17"/>
      <c r="F6" s="724" t="s">
        <v>2218</v>
      </c>
      <c r="G6" s="190">
        <v>0</v>
      </c>
      <c r="H6" s="190">
        <v>0</v>
      </c>
      <c r="I6" s="5"/>
    </row>
    <row r="7" spans="2:9" ht="27">
      <c r="B7" s="17"/>
      <c r="F7" s="726" t="s">
        <v>2226</v>
      </c>
      <c r="G7" s="190">
        <f>SUM(G3:G4)</f>
        <v>77647</v>
      </c>
      <c r="H7" s="190">
        <f>SUM(H3:H4)</f>
        <v>77647</v>
      </c>
      <c r="I7" s="5">
        <f>G7/H7</f>
        <v>1</v>
      </c>
    </row>
    <row r="9" spans="1:13" ht="67.5">
      <c r="A9" s="178" t="s">
        <v>2253</v>
      </c>
      <c r="B9" t="s">
        <v>331</v>
      </c>
      <c r="C9" t="s">
        <v>0</v>
      </c>
      <c r="D9" t="s">
        <v>1</v>
      </c>
      <c r="E9" t="s">
        <v>98</v>
      </c>
      <c r="F9" s="17" t="s">
        <v>106</v>
      </c>
      <c r="G9" t="s">
        <v>332</v>
      </c>
      <c r="H9" s="1" t="s">
        <v>493</v>
      </c>
      <c r="I9" s="1" t="s">
        <v>100</v>
      </c>
      <c r="J9" s="1" t="s">
        <v>28</v>
      </c>
      <c r="K9" s="1" t="s">
        <v>29</v>
      </c>
      <c r="L9" s="1" t="s">
        <v>99</v>
      </c>
      <c r="M9" s="1" t="s">
        <v>494</v>
      </c>
    </row>
    <row r="10" spans="1:13" ht="74.25" customHeight="1">
      <c r="A10">
        <v>1</v>
      </c>
      <c r="B10" s="2" t="s">
        <v>994</v>
      </c>
      <c r="C10" s="2" t="s">
        <v>995</v>
      </c>
      <c r="D10" s="2" t="s">
        <v>996</v>
      </c>
      <c r="E10" s="144" t="s">
        <v>997</v>
      </c>
      <c r="F10" s="145">
        <v>1</v>
      </c>
      <c r="G10" s="146">
        <v>1153</v>
      </c>
      <c r="H10" s="326" t="s">
        <v>894</v>
      </c>
      <c r="I10" s="6" t="e">
        <v>#VALUE!</v>
      </c>
      <c r="J10" s="12">
        <v>80</v>
      </c>
      <c r="K10" s="191" t="s">
        <v>894</v>
      </c>
      <c r="L10" s="420" t="s">
        <v>998</v>
      </c>
      <c r="M10" s="421" t="s">
        <v>999</v>
      </c>
    </row>
    <row r="11" spans="1:13" ht="74.25" customHeight="1">
      <c r="A11">
        <v>2</v>
      </c>
      <c r="B11" s="2" t="s">
        <v>1000</v>
      </c>
      <c r="C11" s="2" t="s">
        <v>995</v>
      </c>
      <c r="D11" s="2" t="s">
        <v>996</v>
      </c>
      <c r="E11" s="144" t="s">
        <v>997</v>
      </c>
      <c r="F11" s="145">
        <v>1</v>
      </c>
      <c r="G11" s="148">
        <v>676</v>
      </c>
      <c r="H11" s="326" t="s">
        <v>894</v>
      </c>
      <c r="I11" s="6" t="e">
        <v>#VALUE!</v>
      </c>
      <c r="J11" s="12">
        <v>120</v>
      </c>
      <c r="K11" s="191" t="s">
        <v>894</v>
      </c>
      <c r="L11" s="420" t="s">
        <v>998</v>
      </c>
      <c r="M11" s="421" t="s">
        <v>999</v>
      </c>
    </row>
    <row r="12" spans="2:9" ht="13.5">
      <c r="B12" s="11" t="s">
        <v>3</v>
      </c>
      <c r="G12" s="4">
        <f>SUM(G10:G11)</f>
        <v>1829</v>
      </c>
      <c r="H12" s="4">
        <f>SUM(H10:H11)</f>
        <v>0</v>
      </c>
      <c r="I12" s="5" t="e">
        <f>G12/H12</f>
        <v>#DIV/0!</v>
      </c>
    </row>
    <row r="13" spans="6:8" ht="27">
      <c r="F13" s="724" t="s">
        <v>2218</v>
      </c>
      <c r="G13" s="190">
        <f>SUM($G$10:$G$11)</f>
        <v>1829</v>
      </c>
      <c r="H13">
        <v>0</v>
      </c>
    </row>
    <row r="14" spans="6:8" ht="27">
      <c r="F14" s="726" t="s">
        <v>2226</v>
      </c>
      <c r="G14" s="190">
        <v>0</v>
      </c>
      <c r="H14">
        <v>0</v>
      </c>
    </row>
  </sheetData>
  <sheetProtection/>
  <printOptions/>
  <pageMargins left="0.787" right="0.787" top="0.59" bottom="0.55" header="0.512" footer="0.512"/>
  <pageSetup fitToHeight="1" fitToWidth="1" horizontalDpi="600" verticalDpi="600" orientation="landscape" paperSize="9" scale="76" r:id="rId1"/>
</worksheet>
</file>

<file path=xl/worksheets/sheet40.xml><?xml version="1.0" encoding="utf-8"?>
<worksheet xmlns="http://schemas.openxmlformats.org/spreadsheetml/2006/main" xmlns:r="http://schemas.openxmlformats.org/officeDocument/2006/relationships">
  <sheetPr>
    <tabColor rgb="FFFFFF00"/>
    <pageSetUpPr fitToPage="1"/>
  </sheetPr>
  <dimension ref="A1:K13"/>
  <sheetViews>
    <sheetView zoomScalePageLayoutView="0" workbookViewId="0" topLeftCell="A1">
      <selection activeCell="G13" sqref="G13:H13"/>
    </sheetView>
  </sheetViews>
  <sheetFormatPr defaultColWidth="9.00390625" defaultRowHeight="13.5"/>
  <cols>
    <col min="2" max="2" width="24.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471" t="s">
        <v>1188</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169" t="s">
        <v>1189</v>
      </c>
      <c r="C3" s="169" t="s">
        <v>1190</v>
      </c>
      <c r="D3" s="169" t="s">
        <v>1095</v>
      </c>
      <c r="E3" s="144" t="s">
        <v>833</v>
      </c>
      <c r="F3" s="145">
        <v>1</v>
      </c>
      <c r="G3" s="146">
        <v>139326</v>
      </c>
      <c r="H3" s="147" t="s">
        <v>1191</v>
      </c>
      <c r="I3" s="6" t="e">
        <f>G3/H3</f>
        <v>#VALUE!</v>
      </c>
      <c r="J3" s="191" t="s">
        <v>1192</v>
      </c>
      <c r="K3" s="12">
        <v>1930667</v>
      </c>
    </row>
    <row r="4" spans="1:11" ht="27">
      <c r="A4">
        <v>2</v>
      </c>
      <c r="B4" s="169" t="s">
        <v>1193</v>
      </c>
      <c r="C4" s="169" t="s">
        <v>1190</v>
      </c>
      <c r="D4" s="169" t="s">
        <v>1095</v>
      </c>
      <c r="E4" s="144" t="s">
        <v>833</v>
      </c>
      <c r="F4" s="145">
        <v>3</v>
      </c>
      <c r="G4" s="148">
        <v>111032</v>
      </c>
      <c r="H4" s="147">
        <v>140550</v>
      </c>
      <c r="I4" s="6">
        <f>G4/H4</f>
        <v>0.7899822127356813</v>
      </c>
      <c r="J4" s="191" t="s">
        <v>1194</v>
      </c>
      <c r="K4" s="12">
        <v>2100000</v>
      </c>
    </row>
    <row r="5" spans="1:11" ht="13.5">
      <c r="A5">
        <v>3</v>
      </c>
      <c r="B5" s="169" t="s">
        <v>1195</v>
      </c>
      <c r="C5" s="169" t="s">
        <v>1190</v>
      </c>
      <c r="D5" s="169" t="s">
        <v>1196</v>
      </c>
      <c r="E5" s="144" t="s">
        <v>833</v>
      </c>
      <c r="F5" s="145">
        <v>3</v>
      </c>
      <c r="G5" s="146">
        <v>90872</v>
      </c>
      <c r="H5" s="147">
        <v>100457</v>
      </c>
      <c r="I5" s="6">
        <f aca="true" t="shared" si="0" ref="I5:I13">G5/H5</f>
        <v>0.9045860417890241</v>
      </c>
      <c r="J5" s="12">
        <v>900</v>
      </c>
      <c r="K5" s="12">
        <v>1660000</v>
      </c>
    </row>
    <row r="6" spans="1:11" ht="13.5">
      <c r="A6">
        <v>4</v>
      </c>
      <c r="B6" s="169" t="s">
        <v>1197</v>
      </c>
      <c r="C6" s="169" t="s">
        <v>1190</v>
      </c>
      <c r="D6" s="169" t="s">
        <v>1198</v>
      </c>
      <c r="E6" s="144" t="s">
        <v>833</v>
      </c>
      <c r="F6" s="145">
        <v>2</v>
      </c>
      <c r="G6" s="148">
        <v>93313</v>
      </c>
      <c r="H6" s="147">
        <v>95554</v>
      </c>
      <c r="I6" s="6">
        <f t="shared" si="0"/>
        <v>0.9765472926303451</v>
      </c>
      <c r="J6" s="12">
        <v>407</v>
      </c>
      <c r="K6" s="12">
        <v>2276000</v>
      </c>
    </row>
    <row r="7" spans="1:11" ht="13.5">
      <c r="A7">
        <v>5</v>
      </c>
      <c r="B7" s="169" t="s">
        <v>1199</v>
      </c>
      <c r="C7" s="169" t="s">
        <v>1190</v>
      </c>
      <c r="D7" s="169" t="s">
        <v>1200</v>
      </c>
      <c r="E7" s="144" t="s">
        <v>833</v>
      </c>
      <c r="F7" s="145">
        <v>1</v>
      </c>
      <c r="G7" s="148">
        <v>129398</v>
      </c>
      <c r="H7" s="147">
        <v>129398</v>
      </c>
      <c r="I7" s="6">
        <f t="shared" si="0"/>
        <v>1</v>
      </c>
      <c r="J7" s="12">
        <v>950</v>
      </c>
      <c r="K7" s="12">
        <v>2500000</v>
      </c>
    </row>
    <row r="8" spans="1:11" s="14" customFormat="1" ht="13.5">
      <c r="A8" s="14">
        <v>6</v>
      </c>
      <c r="B8" s="189" t="s">
        <v>1201</v>
      </c>
      <c r="C8" s="189" t="s">
        <v>1190</v>
      </c>
      <c r="D8" s="189" t="s">
        <v>1200</v>
      </c>
      <c r="E8" s="161" t="s">
        <v>833</v>
      </c>
      <c r="F8" s="145">
        <v>1</v>
      </c>
      <c r="G8" s="149">
        <v>77965</v>
      </c>
      <c r="H8" s="150">
        <v>77965</v>
      </c>
      <c r="I8" s="151">
        <f t="shared" si="0"/>
        <v>1</v>
      </c>
      <c r="J8" s="152">
        <v>600</v>
      </c>
      <c r="K8" s="152">
        <v>1418000</v>
      </c>
    </row>
    <row r="9" spans="1:11" s="14" customFormat="1" ht="13.5">
      <c r="A9" s="14">
        <v>7</v>
      </c>
      <c r="B9" s="189" t="s">
        <v>1202</v>
      </c>
      <c r="C9" s="470" t="s">
        <v>1190</v>
      </c>
      <c r="D9" s="189" t="s">
        <v>1198</v>
      </c>
      <c r="E9" s="161" t="s">
        <v>833</v>
      </c>
      <c r="F9" s="145">
        <v>2</v>
      </c>
      <c r="G9" s="149">
        <v>75120</v>
      </c>
      <c r="H9" s="153">
        <v>75881</v>
      </c>
      <c r="I9" s="151">
        <f t="shared" si="0"/>
        <v>0.9899711390203081</v>
      </c>
      <c r="J9" s="152">
        <v>720</v>
      </c>
      <c r="K9" s="152">
        <v>1167000</v>
      </c>
    </row>
    <row r="10" spans="1:11" ht="14.25" thickBot="1">
      <c r="A10">
        <v>8</v>
      </c>
      <c r="B10" s="169" t="s">
        <v>1203</v>
      </c>
      <c r="C10" s="169" t="s">
        <v>1190</v>
      </c>
      <c r="D10" s="169" t="s">
        <v>1198</v>
      </c>
      <c r="E10" s="144" t="s">
        <v>833</v>
      </c>
      <c r="F10" s="145">
        <v>2</v>
      </c>
      <c r="G10" s="148">
        <v>57860</v>
      </c>
      <c r="H10" s="147">
        <v>62309</v>
      </c>
      <c r="I10" s="6">
        <f t="shared" si="0"/>
        <v>0.9285977948610955</v>
      </c>
      <c r="J10" s="152">
        <v>790</v>
      </c>
      <c r="K10" s="152">
        <v>600500</v>
      </c>
    </row>
    <row r="11" spans="2:11" ht="27.75" customHeight="1" thickTop="1">
      <c r="B11" s="11" t="s">
        <v>3</v>
      </c>
      <c r="G11" s="4">
        <f>SUM(G3:G10)</f>
        <v>774886</v>
      </c>
      <c r="H11" s="4">
        <f>SUM(H3:H10)</f>
        <v>682114</v>
      </c>
      <c r="I11" s="5">
        <f t="shared" si="0"/>
        <v>1.1360065912735995</v>
      </c>
      <c r="J11" s="1044" t="s">
        <v>1204</v>
      </c>
      <c r="K11" s="1044"/>
    </row>
    <row r="12" spans="2:9" ht="27">
      <c r="B12" s="17"/>
      <c r="F12" s="724" t="s">
        <v>2218</v>
      </c>
      <c r="G12" s="4">
        <f>G11-G7-G8</f>
        <v>567523</v>
      </c>
      <c r="H12" s="4">
        <f>H11-H7-H8</f>
        <v>474751</v>
      </c>
      <c r="I12" s="5">
        <f t="shared" si="0"/>
        <v>1.1954119106647485</v>
      </c>
    </row>
    <row r="13" spans="2:9" ht="27">
      <c r="B13" s="17"/>
      <c r="F13" s="726" t="s">
        <v>2226</v>
      </c>
      <c r="G13" s="4">
        <f>SUM(G4:G10)</f>
        <v>635560</v>
      </c>
      <c r="H13" s="4">
        <f>SUM(H4:H10)</f>
        <v>682114</v>
      </c>
      <c r="I13" s="5">
        <f t="shared" si="0"/>
        <v>0.9317504112215846</v>
      </c>
    </row>
  </sheetData>
  <sheetProtection/>
  <mergeCells count="1">
    <mergeCell ref="J11:K11"/>
  </mergeCells>
  <printOptions/>
  <pageMargins left="0.787" right="0.787" top="0.59" bottom="0.55" header="0.512" footer="0.512"/>
  <pageSetup fitToHeight="1" fitToWidth="1" horizontalDpi="600" verticalDpi="600" orientation="landscape" paperSize="9" scale="91" r:id="rId1"/>
</worksheet>
</file>

<file path=xl/worksheets/sheet41.xml><?xml version="1.0" encoding="utf-8"?>
<worksheet xmlns="http://schemas.openxmlformats.org/spreadsheetml/2006/main" xmlns:r="http://schemas.openxmlformats.org/officeDocument/2006/relationships">
  <sheetPr>
    <tabColor rgb="FFFFFF00"/>
    <pageSetUpPr fitToPage="1"/>
  </sheetPr>
  <dimension ref="A1:K12"/>
  <sheetViews>
    <sheetView zoomScalePageLayoutView="0" workbookViewId="0" topLeftCell="A1">
      <selection activeCell="H14" sqref="H14"/>
    </sheetView>
  </sheetViews>
  <sheetFormatPr defaultColWidth="9.00390625" defaultRowHeight="13.5"/>
  <cols>
    <col min="2" max="2" width="20.00390625" style="0" customWidth="1"/>
    <col min="3" max="3" width="16.125" style="0"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1685</v>
      </c>
      <c r="H1" t="s">
        <v>26</v>
      </c>
    </row>
    <row r="2" spans="1:11" ht="67.5">
      <c r="A2" s="143" t="s">
        <v>2252</v>
      </c>
      <c r="B2" t="s">
        <v>331</v>
      </c>
      <c r="C2" t="s">
        <v>0</v>
      </c>
      <c r="D2" t="s">
        <v>1</v>
      </c>
      <c r="E2" t="s">
        <v>2</v>
      </c>
      <c r="F2" s="17" t="s">
        <v>31</v>
      </c>
      <c r="G2" t="s">
        <v>332</v>
      </c>
      <c r="H2" s="1" t="s">
        <v>333</v>
      </c>
      <c r="I2" s="1" t="s">
        <v>30</v>
      </c>
      <c r="J2" s="1" t="s">
        <v>28</v>
      </c>
      <c r="K2" s="1" t="s">
        <v>29</v>
      </c>
    </row>
    <row r="3" spans="1:11" ht="33.75" customHeight="1">
      <c r="A3">
        <v>1</v>
      </c>
      <c r="B3" s="2" t="s">
        <v>1674</v>
      </c>
      <c r="C3" s="12" t="s">
        <v>1675</v>
      </c>
      <c r="D3" s="2" t="s">
        <v>496</v>
      </c>
      <c r="E3" s="144" t="s">
        <v>317</v>
      </c>
      <c r="F3" s="145">
        <v>3</v>
      </c>
      <c r="G3" s="146">
        <v>79714</v>
      </c>
      <c r="H3" s="147">
        <v>79714</v>
      </c>
      <c r="I3" s="6">
        <f aca="true" t="shared" si="0" ref="I3:I8">G3/H3</f>
        <v>1</v>
      </c>
      <c r="J3" s="12">
        <v>1360</v>
      </c>
      <c r="K3" s="12">
        <v>3340324</v>
      </c>
    </row>
    <row r="4" spans="1:11" ht="20.25" customHeight="1">
      <c r="A4">
        <v>2</v>
      </c>
      <c r="B4" s="169" t="s">
        <v>1676</v>
      </c>
      <c r="C4" s="169" t="s">
        <v>1677</v>
      </c>
      <c r="D4" s="169" t="s">
        <v>543</v>
      </c>
      <c r="E4" s="144" t="s">
        <v>317</v>
      </c>
      <c r="F4" s="145">
        <v>2</v>
      </c>
      <c r="G4" s="146">
        <v>68783</v>
      </c>
      <c r="H4" s="426" t="s">
        <v>515</v>
      </c>
      <c r="I4" s="6" t="e">
        <f t="shared" si="0"/>
        <v>#VALUE!</v>
      </c>
      <c r="J4" s="12">
        <v>1200</v>
      </c>
      <c r="K4" s="12">
        <v>3480000</v>
      </c>
    </row>
    <row r="5" spans="1:11" ht="27">
      <c r="A5">
        <v>3</v>
      </c>
      <c r="B5" s="2" t="s">
        <v>1678</v>
      </c>
      <c r="C5" s="12" t="s">
        <v>682</v>
      </c>
      <c r="D5" s="12" t="s">
        <v>502</v>
      </c>
      <c r="E5" s="144" t="s">
        <v>317</v>
      </c>
      <c r="F5" s="145">
        <v>2</v>
      </c>
      <c r="G5" s="146">
        <v>166340</v>
      </c>
      <c r="H5" s="147" t="s">
        <v>515</v>
      </c>
      <c r="I5" s="6" t="e">
        <f t="shared" si="0"/>
        <v>#VALUE!</v>
      </c>
      <c r="J5" s="12">
        <v>4771</v>
      </c>
      <c r="K5" s="12">
        <v>7915000</v>
      </c>
    </row>
    <row r="6" spans="1:11" ht="27">
      <c r="A6">
        <v>4</v>
      </c>
      <c r="B6" s="2" t="s">
        <v>1679</v>
      </c>
      <c r="C6" s="12" t="s">
        <v>682</v>
      </c>
      <c r="D6" s="12" t="s">
        <v>502</v>
      </c>
      <c r="E6" s="144" t="s">
        <v>317</v>
      </c>
      <c r="F6" s="145">
        <v>1</v>
      </c>
      <c r="G6" s="148">
        <v>15390</v>
      </c>
      <c r="H6" s="147" t="s">
        <v>515</v>
      </c>
      <c r="I6" s="6" t="e">
        <f t="shared" si="0"/>
        <v>#VALUE!</v>
      </c>
      <c r="J6" s="12">
        <v>244</v>
      </c>
      <c r="K6" s="12">
        <v>680000</v>
      </c>
    </row>
    <row r="7" spans="1:11" ht="27">
      <c r="A7">
        <v>5</v>
      </c>
      <c r="B7" s="12" t="s">
        <v>1680</v>
      </c>
      <c r="C7" s="12" t="s">
        <v>1681</v>
      </c>
      <c r="D7" s="12" t="s">
        <v>1682</v>
      </c>
      <c r="E7" s="144" t="s">
        <v>317</v>
      </c>
      <c r="F7" s="145">
        <v>2</v>
      </c>
      <c r="G7" s="146">
        <v>23931</v>
      </c>
      <c r="H7" s="147" t="s">
        <v>515</v>
      </c>
      <c r="I7" s="6" t="e">
        <f t="shared" si="0"/>
        <v>#VALUE!</v>
      </c>
      <c r="J7" s="12">
        <v>1700</v>
      </c>
      <c r="K7" s="132">
        <v>529400</v>
      </c>
    </row>
    <row r="8" spans="1:11" ht="27">
      <c r="A8">
        <v>6</v>
      </c>
      <c r="B8" s="218" t="s">
        <v>1683</v>
      </c>
      <c r="C8" s="219" t="s">
        <v>507</v>
      </c>
      <c r="D8" s="219" t="s">
        <v>522</v>
      </c>
      <c r="E8" s="220" t="s">
        <v>317</v>
      </c>
      <c r="F8" s="221">
        <v>3</v>
      </c>
      <c r="G8" s="222">
        <v>53010</v>
      </c>
      <c r="H8" s="225" t="s">
        <v>515</v>
      </c>
      <c r="I8" s="6" t="e">
        <f t="shared" si="0"/>
        <v>#VALUE!</v>
      </c>
      <c r="J8" s="483">
        <v>1600</v>
      </c>
      <c r="K8" s="483">
        <v>2598300</v>
      </c>
    </row>
    <row r="9" spans="1:11" ht="40.5">
      <c r="A9">
        <v>7</v>
      </c>
      <c r="B9" s="12" t="s">
        <v>1684</v>
      </c>
      <c r="C9" s="12" t="s">
        <v>1681</v>
      </c>
      <c r="D9" s="12" t="s">
        <v>491</v>
      </c>
      <c r="E9" s="144" t="s">
        <v>317</v>
      </c>
      <c r="F9" s="145">
        <v>3</v>
      </c>
      <c r="G9" s="146">
        <v>30998</v>
      </c>
      <c r="H9" s="147" t="s">
        <v>515</v>
      </c>
      <c r="I9" s="6" t="e">
        <f>G9/H9</f>
        <v>#VALUE!</v>
      </c>
      <c r="J9" s="12">
        <v>3300</v>
      </c>
      <c r="K9" s="132">
        <v>740000</v>
      </c>
    </row>
    <row r="10" spans="2:9" ht="13.5">
      <c r="B10" s="11" t="s">
        <v>3</v>
      </c>
      <c r="G10" s="4">
        <f>SUM(G3:G9)</f>
        <v>438166</v>
      </c>
      <c r="H10" s="4">
        <f>SUM(H3:H9)</f>
        <v>79714</v>
      </c>
      <c r="I10" s="5">
        <f>G10/H10</f>
        <v>5.49672579471611</v>
      </c>
    </row>
    <row r="11" spans="2:9" ht="27">
      <c r="B11" s="17"/>
      <c r="F11" s="724" t="s">
        <v>2218</v>
      </c>
      <c r="G11" s="4">
        <f>SUM(G3:G9)</f>
        <v>438166</v>
      </c>
      <c r="H11" s="4">
        <f>SUM(H3:H9)</f>
        <v>79714</v>
      </c>
      <c r="I11" s="5">
        <f>G11/H11</f>
        <v>5.49672579471611</v>
      </c>
    </row>
    <row r="12" spans="2:9" ht="27">
      <c r="B12" s="17"/>
      <c r="F12" s="726" t="s">
        <v>2226</v>
      </c>
      <c r="G12" s="4">
        <f>G3</f>
        <v>79714</v>
      </c>
      <c r="H12" s="4">
        <f>H3</f>
        <v>79714</v>
      </c>
      <c r="I12" s="5">
        <f>G12/H12</f>
        <v>1</v>
      </c>
    </row>
  </sheetData>
  <sheetProtection/>
  <printOptions/>
  <pageMargins left="0.787" right="0.787" top="0.59" bottom="0.55" header="0.512" footer="0.512"/>
  <pageSetup fitToHeight="1" fitToWidth="1" horizontalDpi="600" verticalDpi="600" orientation="landscape" paperSize="9" scale="89" r:id="rId1"/>
</worksheet>
</file>

<file path=xl/worksheets/sheet42.xml><?xml version="1.0" encoding="utf-8"?>
<worksheet xmlns="http://schemas.openxmlformats.org/spreadsheetml/2006/main" xmlns:r="http://schemas.openxmlformats.org/officeDocument/2006/relationships">
  <sheetPr>
    <tabColor rgb="FFFFFF00"/>
    <pageSetUpPr fitToPage="1"/>
  </sheetPr>
  <dimension ref="A1:L8"/>
  <sheetViews>
    <sheetView zoomScalePageLayoutView="0" workbookViewId="0" topLeftCell="A1">
      <selection activeCell="H9" sqref="H9"/>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8.125" style="17" customWidth="1"/>
    <col min="7" max="7" width="11.25390625" style="0" customWidth="1"/>
    <col min="8" max="8" width="13.75390625" style="0" customWidth="1"/>
    <col min="10" max="10" width="9.00390625" style="1" customWidth="1"/>
    <col min="11" max="11" width="12.00390625" style="1" customWidth="1"/>
  </cols>
  <sheetData>
    <row r="1" spans="1:8" ht="13.5">
      <c r="A1" t="s">
        <v>8</v>
      </c>
      <c r="B1" s="142" t="s">
        <v>913</v>
      </c>
      <c r="H1" t="s">
        <v>26</v>
      </c>
    </row>
    <row r="2" spans="1:11" ht="54">
      <c r="A2" s="143" t="s">
        <v>2252</v>
      </c>
      <c r="B2" s="1" t="s">
        <v>331</v>
      </c>
      <c r="C2" s="1" t="s">
        <v>0</v>
      </c>
      <c r="D2" s="1" t="s">
        <v>1</v>
      </c>
      <c r="E2" s="1" t="s">
        <v>2</v>
      </c>
      <c r="F2" s="351" t="s">
        <v>31</v>
      </c>
      <c r="G2" s="1" t="s">
        <v>332</v>
      </c>
      <c r="H2" s="1" t="s">
        <v>333</v>
      </c>
      <c r="I2" s="1" t="s">
        <v>30</v>
      </c>
      <c r="J2" s="1" t="s">
        <v>28</v>
      </c>
      <c r="K2" s="1" t="s">
        <v>29</v>
      </c>
    </row>
    <row r="3" spans="1:12" ht="37.5" customHeight="1">
      <c r="A3">
        <v>1</v>
      </c>
      <c r="B3" s="350" t="s">
        <v>912</v>
      </c>
      <c r="C3" s="189" t="s">
        <v>911</v>
      </c>
      <c r="D3" s="152" t="s">
        <v>342</v>
      </c>
      <c r="E3" s="281" t="s">
        <v>910</v>
      </c>
      <c r="F3" s="145">
        <v>2</v>
      </c>
      <c r="G3" s="149">
        <v>336974</v>
      </c>
      <c r="H3" s="149"/>
      <c r="I3" s="349">
        <v>0.8962659476221966</v>
      </c>
      <c r="J3" s="149">
        <v>8118</v>
      </c>
      <c r="K3" s="149">
        <v>15599166</v>
      </c>
      <c r="L3" s="14"/>
    </row>
    <row r="4" spans="1:11" ht="45.75" customHeight="1">
      <c r="A4">
        <v>2</v>
      </c>
      <c r="B4" s="152" t="s">
        <v>909</v>
      </c>
      <c r="C4" s="152" t="s">
        <v>908</v>
      </c>
      <c r="D4" s="152" t="s">
        <v>342</v>
      </c>
      <c r="E4" s="348" t="s">
        <v>907</v>
      </c>
      <c r="F4" s="145">
        <v>2</v>
      </c>
      <c r="G4" s="242">
        <v>453027</v>
      </c>
      <c r="H4" s="347"/>
      <c r="I4" s="346" t="e">
        <f>G4/H4</f>
        <v>#DIV/0!</v>
      </c>
      <c r="J4" s="152">
        <v>11191</v>
      </c>
      <c r="K4" s="152">
        <v>19932212</v>
      </c>
    </row>
    <row r="5" spans="1:11" ht="27.75" thickBot="1">
      <c r="A5">
        <v>3</v>
      </c>
      <c r="B5" s="152" t="s">
        <v>906</v>
      </c>
      <c r="C5" s="152" t="s">
        <v>507</v>
      </c>
      <c r="D5" s="152" t="s">
        <v>342</v>
      </c>
      <c r="E5" s="281" t="s">
        <v>905</v>
      </c>
      <c r="F5" s="145">
        <v>5</v>
      </c>
      <c r="G5" s="345">
        <v>49150</v>
      </c>
      <c r="H5" s="163"/>
      <c r="I5" s="151" t="e">
        <f>G5/H5</f>
        <v>#DIV/0!</v>
      </c>
      <c r="J5" s="157">
        <v>2200</v>
      </c>
      <c r="K5" s="157">
        <v>3413196</v>
      </c>
    </row>
    <row r="6" spans="2:11" ht="14.25" thickTop="1">
      <c r="B6" s="193" t="s">
        <v>3</v>
      </c>
      <c r="C6" s="194"/>
      <c r="D6" s="194"/>
      <c r="E6" s="194"/>
      <c r="F6" s="194"/>
      <c r="G6" s="344">
        <f>SUM(G3:G5)</f>
        <v>839151</v>
      </c>
      <c r="H6" s="344">
        <f>SUM(H3:H5)</f>
        <v>0</v>
      </c>
      <c r="I6" s="343" t="e">
        <f>G6/H6</f>
        <v>#DIV/0!</v>
      </c>
      <c r="J6" s="342"/>
      <c r="K6" s="342"/>
    </row>
    <row r="7" spans="2:9" ht="54">
      <c r="B7" s="17"/>
      <c r="F7" s="724" t="s">
        <v>2218</v>
      </c>
      <c r="G7" s="4">
        <f>G6</f>
        <v>839151</v>
      </c>
      <c r="H7" s="4">
        <v>0</v>
      </c>
      <c r="I7" s="5"/>
    </row>
    <row r="8" spans="2:9" ht="40.5">
      <c r="B8" s="17"/>
      <c r="F8" s="726" t="s">
        <v>2226</v>
      </c>
      <c r="G8" s="4">
        <v>0</v>
      </c>
      <c r="H8" s="4">
        <v>0</v>
      </c>
      <c r="I8" s="5"/>
    </row>
  </sheetData>
  <sheetProtection/>
  <printOptions/>
  <pageMargins left="0.787" right="0.787" top="0.59" bottom="0.55" header="0.512" footer="0.512"/>
  <pageSetup fitToHeight="1" fitToWidth="1" horizontalDpi="600" verticalDpi="600" orientation="landscape" paperSize="9" scale="98" r:id="rId1"/>
</worksheet>
</file>

<file path=xl/worksheets/sheet43.xml><?xml version="1.0" encoding="utf-8"?>
<worksheet xmlns="http://schemas.openxmlformats.org/spreadsheetml/2006/main" xmlns:r="http://schemas.openxmlformats.org/officeDocument/2006/relationships">
  <sheetPr>
    <tabColor rgb="FFFFFF00"/>
    <pageSetUpPr fitToPage="1"/>
  </sheetPr>
  <dimension ref="A1:N46"/>
  <sheetViews>
    <sheetView view="pageBreakPreview" zoomScale="85" zoomScaleSheetLayoutView="85" zoomScalePageLayoutView="0" workbookViewId="0" topLeftCell="A37">
      <selection activeCell="A3" sqref="A3"/>
    </sheetView>
  </sheetViews>
  <sheetFormatPr defaultColWidth="9.00390625" defaultRowHeight="13.5"/>
  <cols>
    <col min="2" max="2" width="23.625" style="0" customWidth="1"/>
    <col min="3" max="3" width="11.00390625" style="0" bestFit="1" customWidth="1"/>
    <col min="4" max="4" width="16.75390625" style="0" customWidth="1"/>
    <col min="5" max="5" width="11.375" style="0" customWidth="1"/>
    <col min="6" max="6" width="12.625" style="17" customWidth="1"/>
    <col min="7" max="7" width="13.00390625" style="0" customWidth="1"/>
    <col min="8" max="8" width="13.625" style="0" customWidth="1"/>
    <col min="9" max="9" width="12.625" style="0" customWidth="1"/>
    <col min="10" max="10" width="9.00390625" style="1" customWidth="1"/>
    <col min="11" max="11" width="14.75390625" style="1" customWidth="1"/>
    <col min="12" max="12" width="12.875" style="0" customWidth="1"/>
    <col min="13" max="13" width="16.50390625" style="0" bestFit="1" customWidth="1"/>
  </cols>
  <sheetData>
    <row r="1" spans="1:8" ht="13.5">
      <c r="A1" t="s">
        <v>8</v>
      </c>
      <c r="B1" s="142" t="s">
        <v>2225</v>
      </c>
      <c r="H1" t="s">
        <v>26</v>
      </c>
    </row>
    <row r="2" spans="1:13" ht="40.5">
      <c r="A2" s="143" t="s">
        <v>2252</v>
      </c>
      <c r="B2" t="s">
        <v>331</v>
      </c>
      <c r="C2" t="s">
        <v>0</v>
      </c>
      <c r="D2" t="s">
        <v>1</v>
      </c>
      <c r="E2" t="s">
        <v>2</v>
      </c>
      <c r="F2" s="17" t="s">
        <v>31</v>
      </c>
      <c r="G2" t="s">
        <v>332</v>
      </c>
      <c r="H2" s="1" t="s">
        <v>333</v>
      </c>
      <c r="I2" s="1" t="s">
        <v>30</v>
      </c>
      <c r="J2" s="1" t="s">
        <v>28</v>
      </c>
      <c r="K2" s="1" t="s">
        <v>29</v>
      </c>
      <c r="L2" s="243"/>
      <c r="M2" s="53"/>
    </row>
    <row r="3" spans="1:14" ht="53.25" customHeight="1">
      <c r="A3">
        <v>1</v>
      </c>
      <c r="B3" s="244" t="s">
        <v>649</v>
      </c>
      <c r="C3" s="245" t="s">
        <v>513</v>
      </c>
      <c r="D3" s="245" t="s">
        <v>650</v>
      </c>
      <c r="E3" s="246" t="s">
        <v>651</v>
      </c>
      <c r="F3" s="247">
        <v>3</v>
      </c>
      <c r="G3" s="248">
        <v>58211</v>
      </c>
      <c r="H3" s="249"/>
      <c r="I3" s="250" t="e">
        <f>G3/H3</f>
        <v>#DIV/0!</v>
      </c>
      <c r="J3" s="199"/>
      <c r="K3" s="251">
        <v>2721471</v>
      </c>
      <c r="L3" s="252"/>
      <c r="M3" s="253"/>
      <c r="N3" s="53"/>
    </row>
    <row r="4" spans="1:13" ht="53.25" customHeight="1">
      <c r="A4">
        <v>2</v>
      </c>
      <c r="B4" s="244" t="s">
        <v>652</v>
      </c>
      <c r="C4" s="245" t="s">
        <v>653</v>
      </c>
      <c r="D4" s="245" t="s">
        <v>491</v>
      </c>
      <c r="E4" s="246" t="s">
        <v>651</v>
      </c>
      <c r="F4" s="247">
        <v>1</v>
      </c>
      <c r="G4" s="254">
        <v>281728</v>
      </c>
      <c r="H4" s="249"/>
      <c r="I4" s="250" t="e">
        <f>G4/H4</f>
        <v>#DIV/0!</v>
      </c>
      <c r="J4" s="199"/>
      <c r="K4" s="251">
        <v>17000000</v>
      </c>
      <c r="L4" s="172" t="s">
        <v>654</v>
      </c>
      <c r="M4" s="253"/>
    </row>
    <row r="5" spans="1:13" ht="53.25" customHeight="1">
      <c r="A5">
        <v>3</v>
      </c>
      <c r="B5" s="244" t="s">
        <v>655</v>
      </c>
      <c r="C5" s="245" t="s">
        <v>653</v>
      </c>
      <c r="D5" s="245" t="s">
        <v>491</v>
      </c>
      <c r="E5" s="246" t="s">
        <v>651</v>
      </c>
      <c r="F5" s="247">
        <v>2</v>
      </c>
      <c r="G5" s="248">
        <v>65792</v>
      </c>
      <c r="H5" s="249"/>
      <c r="I5" s="250" t="e">
        <f>G5/H5</f>
        <v>#DIV/0!</v>
      </c>
      <c r="J5" s="199"/>
      <c r="K5" s="251">
        <v>3000000</v>
      </c>
      <c r="L5" s="255"/>
      <c r="M5" s="253"/>
    </row>
    <row r="6" spans="1:12" ht="53.25" customHeight="1">
      <c r="A6">
        <v>4</v>
      </c>
      <c r="B6" s="244" t="s">
        <v>656</v>
      </c>
      <c r="C6" s="256" t="s">
        <v>657</v>
      </c>
      <c r="D6" s="256" t="s">
        <v>650</v>
      </c>
      <c r="E6" s="246" t="s">
        <v>651</v>
      </c>
      <c r="F6" s="247">
        <v>3</v>
      </c>
      <c r="G6" s="257">
        <v>34644</v>
      </c>
      <c r="H6" s="258"/>
      <c r="I6" s="259" t="e">
        <f aca="true" t="shared" si="0" ref="I6:I43">G6/H6</f>
        <v>#DIV/0!</v>
      </c>
      <c r="J6" s="260"/>
      <c r="K6" s="261">
        <v>1662000</v>
      </c>
      <c r="L6" s="240"/>
    </row>
    <row r="7" spans="1:12" s="14" customFormat="1" ht="53.25" customHeight="1">
      <c r="A7">
        <v>5</v>
      </c>
      <c r="B7" s="244" t="s">
        <v>658</v>
      </c>
      <c r="C7" s="256" t="s">
        <v>657</v>
      </c>
      <c r="D7" s="256" t="s">
        <v>650</v>
      </c>
      <c r="E7" s="246" t="s">
        <v>651</v>
      </c>
      <c r="F7" s="247">
        <v>3</v>
      </c>
      <c r="G7" s="257">
        <v>43927</v>
      </c>
      <c r="H7" s="262"/>
      <c r="I7" s="259" t="e">
        <f t="shared" si="0"/>
        <v>#DIV/0!</v>
      </c>
      <c r="J7" s="260"/>
      <c r="K7" s="261">
        <v>2132000</v>
      </c>
      <c r="L7" s="240"/>
    </row>
    <row r="8" spans="1:12" s="14" customFormat="1" ht="53.25" customHeight="1">
      <c r="A8">
        <v>6</v>
      </c>
      <c r="B8" s="244" t="s">
        <v>659</v>
      </c>
      <c r="C8" s="256" t="s">
        <v>657</v>
      </c>
      <c r="D8" s="245" t="s">
        <v>491</v>
      </c>
      <c r="E8" s="246" t="s">
        <v>651</v>
      </c>
      <c r="F8" s="247">
        <v>2</v>
      </c>
      <c r="G8" s="254">
        <v>22975</v>
      </c>
      <c r="H8" s="249"/>
      <c r="I8" s="250" t="e">
        <f t="shared" si="0"/>
        <v>#DIV/0!</v>
      </c>
      <c r="J8" s="260"/>
      <c r="K8" s="261">
        <v>1085000</v>
      </c>
      <c r="L8" s="263"/>
    </row>
    <row r="9" spans="1:12" ht="53.25" customHeight="1">
      <c r="A9">
        <v>7</v>
      </c>
      <c r="B9" s="244" t="s">
        <v>660</v>
      </c>
      <c r="C9" s="245" t="s">
        <v>661</v>
      </c>
      <c r="D9" s="245" t="s">
        <v>491</v>
      </c>
      <c r="E9" s="246" t="s">
        <v>651</v>
      </c>
      <c r="F9" s="247">
        <v>1</v>
      </c>
      <c r="G9" s="254">
        <v>618958</v>
      </c>
      <c r="H9" s="249"/>
      <c r="I9" s="259" t="e">
        <f t="shared" si="0"/>
        <v>#DIV/0!</v>
      </c>
      <c r="J9" s="260"/>
      <c r="K9" s="261">
        <v>33200000</v>
      </c>
      <c r="L9" s="263"/>
    </row>
    <row r="10" spans="1:12" ht="53.25" customHeight="1">
      <c r="A10">
        <v>8</v>
      </c>
      <c r="B10" s="244" t="s">
        <v>662</v>
      </c>
      <c r="C10" s="245" t="s">
        <v>661</v>
      </c>
      <c r="D10" s="245" t="s">
        <v>491</v>
      </c>
      <c r="E10" s="246" t="s">
        <v>651</v>
      </c>
      <c r="F10" s="247">
        <v>1</v>
      </c>
      <c r="G10" s="254">
        <v>47628</v>
      </c>
      <c r="H10" s="249"/>
      <c r="I10" s="259" t="e">
        <f t="shared" si="0"/>
        <v>#DIV/0!</v>
      </c>
      <c r="J10" s="199"/>
      <c r="K10" s="251">
        <v>1990000</v>
      </c>
      <c r="L10" s="263"/>
    </row>
    <row r="11" spans="1:12" ht="53.25" customHeight="1">
      <c r="A11">
        <v>9</v>
      </c>
      <c r="B11" s="244" t="s">
        <v>663</v>
      </c>
      <c r="C11" s="245" t="s">
        <v>661</v>
      </c>
      <c r="D11" s="245" t="s">
        <v>491</v>
      </c>
      <c r="E11" s="246" t="s">
        <v>651</v>
      </c>
      <c r="F11" s="247">
        <v>1</v>
      </c>
      <c r="G11" s="254">
        <v>480639</v>
      </c>
      <c r="H11" s="249"/>
      <c r="I11" s="250" t="e">
        <f t="shared" si="0"/>
        <v>#DIV/0!</v>
      </c>
      <c r="J11" s="199"/>
      <c r="K11" s="251">
        <v>27000000</v>
      </c>
      <c r="L11" s="263"/>
    </row>
    <row r="12" spans="1:12" ht="53.25" customHeight="1">
      <c r="A12">
        <v>10</v>
      </c>
      <c r="B12" s="244" t="s">
        <v>664</v>
      </c>
      <c r="C12" s="245" t="s">
        <v>661</v>
      </c>
      <c r="D12" s="245" t="s">
        <v>491</v>
      </c>
      <c r="E12" s="246" t="s">
        <v>651</v>
      </c>
      <c r="F12" s="247">
        <v>3</v>
      </c>
      <c r="G12" s="254">
        <v>19997</v>
      </c>
      <c r="H12" s="249"/>
      <c r="I12" s="259" t="e">
        <f t="shared" si="0"/>
        <v>#DIV/0!</v>
      </c>
      <c r="J12" s="199"/>
      <c r="K12" s="251">
        <v>722000</v>
      </c>
      <c r="L12" s="263"/>
    </row>
    <row r="13" spans="1:12" ht="61.5" customHeight="1">
      <c r="A13">
        <v>11</v>
      </c>
      <c r="B13" s="244" t="s">
        <v>665</v>
      </c>
      <c r="C13" s="245" t="s">
        <v>661</v>
      </c>
      <c r="D13" s="245" t="s">
        <v>491</v>
      </c>
      <c r="E13" s="246" t="s">
        <v>651</v>
      </c>
      <c r="F13" s="247">
        <v>3</v>
      </c>
      <c r="G13" s="254">
        <v>138448</v>
      </c>
      <c r="H13" s="249"/>
      <c r="I13" s="259" t="e">
        <f t="shared" si="0"/>
        <v>#DIV/0!</v>
      </c>
      <c r="J13" s="199"/>
      <c r="K13" s="251">
        <v>3844000</v>
      </c>
      <c r="L13" s="263"/>
    </row>
    <row r="14" spans="1:12" ht="53.25" customHeight="1">
      <c r="A14">
        <v>12</v>
      </c>
      <c r="B14" s="244" t="s">
        <v>666</v>
      </c>
      <c r="C14" s="245" t="s">
        <v>661</v>
      </c>
      <c r="D14" s="245" t="s">
        <v>491</v>
      </c>
      <c r="E14" s="246" t="s">
        <v>651</v>
      </c>
      <c r="F14" s="247">
        <v>1</v>
      </c>
      <c r="G14" s="254">
        <v>27377</v>
      </c>
      <c r="H14" s="249"/>
      <c r="I14" s="250" t="e">
        <f t="shared" si="0"/>
        <v>#DIV/0!</v>
      </c>
      <c r="J14" s="260"/>
      <c r="K14" s="261">
        <v>1100000</v>
      </c>
      <c r="L14" s="263"/>
    </row>
    <row r="15" spans="1:12" ht="53.25" customHeight="1">
      <c r="A15">
        <v>13</v>
      </c>
      <c r="B15" s="244" t="s">
        <v>667</v>
      </c>
      <c r="C15" s="245" t="s">
        <v>661</v>
      </c>
      <c r="D15" s="245" t="s">
        <v>491</v>
      </c>
      <c r="E15" s="246" t="s">
        <v>651</v>
      </c>
      <c r="F15" s="247">
        <v>1</v>
      </c>
      <c r="G15" s="254">
        <v>68204</v>
      </c>
      <c r="H15" s="249"/>
      <c r="I15" s="259" t="e">
        <f t="shared" si="0"/>
        <v>#DIV/0!</v>
      </c>
      <c r="J15" s="260"/>
      <c r="K15" s="261">
        <v>3020000</v>
      </c>
      <c r="L15" s="263"/>
    </row>
    <row r="16" spans="1:12" ht="53.25" customHeight="1">
      <c r="A16">
        <v>14</v>
      </c>
      <c r="B16" s="244" t="s">
        <v>668</v>
      </c>
      <c r="C16" s="245" t="s">
        <v>661</v>
      </c>
      <c r="D16" s="245" t="s">
        <v>491</v>
      </c>
      <c r="E16" s="246" t="s">
        <v>651</v>
      </c>
      <c r="F16" s="247">
        <v>1</v>
      </c>
      <c r="G16" s="254">
        <v>47655</v>
      </c>
      <c r="H16" s="249"/>
      <c r="I16" s="259" t="e">
        <f t="shared" si="0"/>
        <v>#DIV/0!</v>
      </c>
      <c r="J16" s="260"/>
      <c r="K16" s="264">
        <v>2040000</v>
      </c>
      <c r="L16" s="263"/>
    </row>
    <row r="17" spans="1:12" ht="53.25" customHeight="1">
      <c r="A17">
        <v>15</v>
      </c>
      <c r="B17" s="244" t="s">
        <v>669</v>
      </c>
      <c r="C17" s="245" t="s">
        <v>661</v>
      </c>
      <c r="D17" s="245" t="s">
        <v>491</v>
      </c>
      <c r="E17" s="246" t="s">
        <v>651</v>
      </c>
      <c r="F17" s="247">
        <v>3</v>
      </c>
      <c r="G17" s="254">
        <v>36323</v>
      </c>
      <c r="H17" s="249"/>
      <c r="I17" s="259" t="e">
        <f t="shared" si="0"/>
        <v>#DIV/0!</v>
      </c>
      <c r="J17" s="260"/>
      <c r="K17" s="261">
        <v>1300000</v>
      </c>
      <c r="L17" s="263"/>
    </row>
    <row r="18" spans="1:12" ht="53.25" customHeight="1">
      <c r="A18">
        <v>16</v>
      </c>
      <c r="B18" s="244" t="s">
        <v>670</v>
      </c>
      <c r="C18" s="245" t="s">
        <v>661</v>
      </c>
      <c r="D18" s="245" t="s">
        <v>491</v>
      </c>
      <c r="E18" s="246" t="s">
        <v>651</v>
      </c>
      <c r="F18" s="247">
        <v>1</v>
      </c>
      <c r="G18" s="254">
        <v>164252</v>
      </c>
      <c r="H18" s="249"/>
      <c r="I18" s="250" t="e">
        <f t="shared" si="0"/>
        <v>#DIV/0!</v>
      </c>
      <c r="J18" s="260"/>
      <c r="K18" s="261">
        <v>8970000</v>
      </c>
      <c r="L18" s="263"/>
    </row>
    <row r="19" spans="1:12" ht="53.25" customHeight="1">
      <c r="A19">
        <v>17</v>
      </c>
      <c r="B19" s="244" t="s">
        <v>671</v>
      </c>
      <c r="C19" s="245" t="s">
        <v>661</v>
      </c>
      <c r="D19" s="245" t="s">
        <v>491</v>
      </c>
      <c r="E19" s="246" t="s">
        <v>651</v>
      </c>
      <c r="F19" s="265">
        <v>3</v>
      </c>
      <c r="G19" s="266">
        <v>37313</v>
      </c>
      <c r="H19" s="267"/>
      <c r="I19" s="268" t="e">
        <f t="shared" si="0"/>
        <v>#DIV/0!</v>
      </c>
      <c r="J19" s="269"/>
      <c r="K19" s="270">
        <v>1650000</v>
      </c>
      <c r="L19" s="263"/>
    </row>
    <row r="20" spans="1:12" ht="53.25" customHeight="1">
      <c r="A20">
        <v>18</v>
      </c>
      <c r="B20" s="244" t="s">
        <v>672</v>
      </c>
      <c r="C20" s="245" t="s">
        <v>661</v>
      </c>
      <c r="D20" s="271" t="s">
        <v>650</v>
      </c>
      <c r="E20" s="246" t="s">
        <v>651</v>
      </c>
      <c r="F20" s="265">
        <v>4</v>
      </c>
      <c r="G20" s="266">
        <v>23083</v>
      </c>
      <c r="H20" s="267"/>
      <c r="I20" s="268" t="e">
        <f t="shared" si="0"/>
        <v>#DIV/0!</v>
      </c>
      <c r="J20" s="269"/>
      <c r="K20" s="272">
        <v>695000</v>
      </c>
      <c r="L20" s="263"/>
    </row>
    <row r="21" spans="1:12" ht="53.25" customHeight="1">
      <c r="A21">
        <v>19</v>
      </c>
      <c r="B21" s="244" t="s">
        <v>673</v>
      </c>
      <c r="C21" s="271" t="s">
        <v>674</v>
      </c>
      <c r="D21" s="271" t="s">
        <v>650</v>
      </c>
      <c r="E21" s="246" t="s">
        <v>651</v>
      </c>
      <c r="F21" s="265">
        <v>3</v>
      </c>
      <c r="G21" s="266">
        <v>53130</v>
      </c>
      <c r="H21" s="267"/>
      <c r="I21" s="268" t="e">
        <f t="shared" si="0"/>
        <v>#DIV/0!</v>
      </c>
      <c r="J21" s="269"/>
      <c r="K21" s="272">
        <v>2470500</v>
      </c>
      <c r="L21" s="263"/>
    </row>
    <row r="22" spans="1:12" ht="53.25" customHeight="1">
      <c r="A22">
        <v>20</v>
      </c>
      <c r="B22" s="244" t="s">
        <v>675</v>
      </c>
      <c r="C22" s="271" t="s">
        <v>674</v>
      </c>
      <c r="D22" s="271" t="s">
        <v>650</v>
      </c>
      <c r="E22" s="246" t="s">
        <v>651</v>
      </c>
      <c r="F22" s="265">
        <v>3</v>
      </c>
      <c r="G22" s="266">
        <v>25301</v>
      </c>
      <c r="H22" s="267"/>
      <c r="I22" s="268" t="e">
        <f t="shared" si="0"/>
        <v>#DIV/0!</v>
      </c>
      <c r="J22" s="269"/>
      <c r="K22" s="273">
        <v>342000</v>
      </c>
      <c r="L22" s="263"/>
    </row>
    <row r="23" spans="1:12" ht="53.25" customHeight="1">
      <c r="A23">
        <v>21</v>
      </c>
      <c r="B23" s="244" t="s">
        <v>676</v>
      </c>
      <c r="C23" s="271" t="s">
        <v>674</v>
      </c>
      <c r="D23" s="271" t="s">
        <v>650</v>
      </c>
      <c r="E23" s="246" t="s">
        <v>651</v>
      </c>
      <c r="F23" s="265">
        <v>2</v>
      </c>
      <c r="G23" s="266">
        <v>62984</v>
      </c>
      <c r="H23" s="267"/>
      <c r="I23" s="268" t="e">
        <f t="shared" si="0"/>
        <v>#DIV/0!</v>
      </c>
      <c r="J23" s="269"/>
      <c r="K23" s="274">
        <v>1003000</v>
      </c>
      <c r="L23" s="263"/>
    </row>
    <row r="24" spans="1:12" ht="53.25" customHeight="1">
      <c r="A24">
        <v>22</v>
      </c>
      <c r="B24" s="244" t="s">
        <v>677</v>
      </c>
      <c r="C24" s="271" t="s">
        <v>678</v>
      </c>
      <c r="D24" s="275" t="s">
        <v>679</v>
      </c>
      <c r="E24" s="246" t="s">
        <v>680</v>
      </c>
      <c r="F24" s="265">
        <v>1</v>
      </c>
      <c r="G24" s="266">
        <v>5231</v>
      </c>
      <c r="H24" s="267"/>
      <c r="I24" s="268" t="e">
        <f t="shared" si="0"/>
        <v>#DIV/0!</v>
      </c>
      <c r="J24" s="269"/>
      <c r="K24" s="272">
        <v>203000</v>
      </c>
      <c r="L24" s="263"/>
    </row>
    <row r="25" spans="1:12" ht="53.25" customHeight="1">
      <c r="A25">
        <v>23</v>
      </c>
      <c r="B25" s="244" t="s">
        <v>681</v>
      </c>
      <c r="C25" s="275" t="s">
        <v>682</v>
      </c>
      <c r="D25" s="271" t="s">
        <v>650</v>
      </c>
      <c r="E25" s="246" t="s">
        <v>651</v>
      </c>
      <c r="F25" s="265">
        <v>3</v>
      </c>
      <c r="G25" s="266">
        <v>585380</v>
      </c>
      <c r="H25" s="267"/>
      <c r="I25" s="268" t="e">
        <f t="shared" si="0"/>
        <v>#DIV/0!</v>
      </c>
      <c r="J25" s="269"/>
      <c r="K25" s="272">
        <v>28040000</v>
      </c>
      <c r="L25" s="263"/>
    </row>
    <row r="26" spans="1:12" ht="53.25" customHeight="1">
      <c r="A26">
        <v>24</v>
      </c>
      <c r="B26" s="244" t="s">
        <v>683</v>
      </c>
      <c r="C26" s="276" t="s">
        <v>682</v>
      </c>
      <c r="D26" s="245" t="s">
        <v>650</v>
      </c>
      <c r="E26" s="246" t="s">
        <v>651</v>
      </c>
      <c r="F26" s="247">
        <v>3</v>
      </c>
      <c r="G26" s="254">
        <v>706480</v>
      </c>
      <c r="H26" s="249"/>
      <c r="I26" s="259" t="e">
        <f t="shared" si="0"/>
        <v>#DIV/0!</v>
      </c>
      <c r="J26" s="260"/>
      <c r="K26" s="277">
        <v>33100000</v>
      </c>
      <c r="L26" s="278" t="s">
        <v>684</v>
      </c>
    </row>
    <row r="27" spans="1:12" ht="53.25" customHeight="1">
      <c r="A27">
        <v>25</v>
      </c>
      <c r="B27" s="244" t="s">
        <v>685</v>
      </c>
      <c r="C27" s="275" t="s">
        <v>682</v>
      </c>
      <c r="D27" s="271" t="s">
        <v>650</v>
      </c>
      <c r="E27" s="246" t="s">
        <v>651</v>
      </c>
      <c r="F27" s="265">
        <v>3</v>
      </c>
      <c r="G27" s="266">
        <v>515829</v>
      </c>
      <c r="H27" s="267"/>
      <c r="I27" s="268" t="e">
        <f t="shared" si="0"/>
        <v>#DIV/0!</v>
      </c>
      <c r="J27" s="269"/>
      <c r="K27" s="272">
        <v>23980000</v>
      </c>
      <c r="L27" s="278" t="s">
        <v>684</v>
      </c>
    </row>
    <row r="28" spans="1:12" ht="53.25" customHeight="1">
      <c r="A28">
        <v>26</v>
      </c>
      <c r="B28" s="244" t="s">
        <v>686</v>
      </c>
      <c r="C28" s="279" t="s">
        <v>682</v>
      </c>
      <c r="D28" s="280" t="s">
        <v>491</v>
      </c>
      <c r="E28" s="281" t="s">
        <v>651</v>
      </c>
      <c r="F28" s="265">
        <v>5</v>
      </c>
      <c r="G28" s="282">
        <v>47517</v>
      </c>
      <c r="H28" s="283"/>
      <c r="I28" s="268" t="e">
        <f t="shared" si="0"/>
        <v>#DIV/0!</v>
      </c>
      <c r="J28" s="269"/>
      <c r="K28" s="272">
        <v>2246000</v>
      </c>
      <c r="L28" s="278" t="s">
        <v>684</v>
      </c>
    </row>
    <row r="29" spans="1:12" ht="53.25" customHeight="1">
      <c r="A29">
        <v>27</v>
      </c>
      <c r="B29" s="244" t="s">
        <v>687</v>
      </c>
      <c r="C29" s="271" t="s">
        <v>688</v>
      </c>
      <c r="D29" s="271" t="s">
        <v>491</v>
      </c>
      <c r="E29" s="246" t="s">
        <v>651</v>
      </c>
      <c r="F29" s="265">
        <v>2</v>
      </c>
      <c r="G29" s="266">
        <v>21629</v>
      </c>
      <c r="H29" s="267"/>
      <c r="I29" s="268" t="e">
        <f t="shared" si="0"/>
        <v>#DIV/0!</v>
      </c>
      <c r="J29" s="269"/>
      <c r="K29" s="272">
        <v>981000</v>
      </c>
      <c r="L29" s="263"/>
    </row>
    <row r="30" spans="1:12" ht="53.25" customHeight="1">
      <c r="A30">
        <v>28</v>
      </c>
      <c r="B30" s="244" t="s">
        <v>689</v>
      </c>
      <c r="C30" s="271" t="s">
        <v>690</v>
      </c>
      <c r="D30" s="271" t="s">
        <v>691</v>
      </c>
      <c r="E30" s="246" t="s">
        <v>680</v>
      </c>
      <c r="F30" s="265">
        <v>1</v>
      </c>
      <c r="G30" s="266">
        <v>10364</v>
      </c>
      <c r="H30" s="267"/>
      <c r="I30" s="268" t="e">
        <f t="shared" si="0"/>
        <v>#DIV/0!</v>
      </c>
      <c r="J30" s="269"/>
      <c r="K30" s="277">
        <v>477800</v>
      </c>
      <c r="L30" s="284"/>
    </row>
    <row r="31" spans="1:12" ht="53.25" customHeight="1">
      <c r="A31">
        <v>29</v>
      </c>
      <c r="B31" s="244" t="s">
        <v>692</v>
      </c>
      <c r="C31" s="271" t="s">
        <v>693</v>
      </c>
      <c r="D31" s="271" t="s">
        <v>491</v>
      </c>
      <c r="E31" s="246" t="s">
        <v>651</v>
      </c>
      <c r="F31" s="265">
        <v>1</v>
      </c>
      <c r="G31" s="266">
        <v>22237</v>
      </c>
      <c r="H31" s="267"/>
      <c r="I31" s="268" t="e">
        <f t="shared" si="0"/>
        <v>#DIV/0!</v>
      </c>
      <c r="J31" s="269"/>
      <c r="K31" s="272">
        <v>1019400</v>
      </c>
      <c r="L31" s="263"/>
    </row>
    <row r="32" spans="1:12" ht="53.25" customHeight="1">
      <c r="A32">
        <v>30</v>
      </c>
      <c r="B32" s="285" t="s">
        <v>694</v>
      </c>
      <c r="C32" s="271" t="s">
        <v>695</v>
      </c>
      <c r="D32" s="271" t="s">
        <v>691</v>
      </c>
      <c r="E32" s="246" t="s">
        <v>680</v>
      </c>
      <c r="F32" s="265">
        <v>1</v>
      </c>
      <c r="G32" s="266">
        <v>20991</v>
      </c>
      <c r="H32" s="267"/>
      <c r="I32" s="268" t="e">
        <f t="shared" si="0"/>
        <v>#DIV/0!</v>
      </c>
      <c r="J32" s="269"/>
      <c r="K32" s="272">
        <v>1018300</v>
      </c>
      <c r="L32" s="263"/>
    </row>
    <row r="33" spans="1:12" ht="53.25" customHeight="1">
      <c r="A33">
        <v>31</v>
      </c>
      <c r="B33" s="285" t="s">
        <v>696</v>
      </c>
      <c r="C33" s="271" t="s">
        <v>697</v>
      </c>
      <c r="D33" s="271" t="s">
        <v>698</v>
      </c>
      <c r="E33" s="246" t="s">
        <v>680</v>
      </c>
      <c r="F33" s="265">
        <v>1</v>
      </c>
      <c r="G33" s="266">
        <v>18327</v>
      </c>
      <c r="H33" s="267"/>
      <c r="I33" s="268" t="e">
        <f t="shared" si="0"/>
        <v>#DIV/0!</v>
      </c>
      <c r="J33" s="269"/>
      <c r="K33" s="272">
        <v>860000</v>
      </c>
      <c r="L33" s="263"/>
    </row>
    <row r="34" spans="1:12" ht="53.25" customHeight="1">
      <c r="A34">
        <v>32</v>
      </c>
      <c r="B34" s="285" t="s">
        <v>699</v>
      </c>
      <c r="C34" s="271" t="s">
        <v>700</v>
      </c>
      <c r="D34" s="271" t="s">
        <v>491</v>
      </c>
      <c r="E34" s="246" t="s">
        <v>651</v>
      </c>
      <c r="F34" s="265">
        <v>1</v>
      </c>
      <c r="G34" s="266">
        <v>24098</v>
      </c>
      <c r="H34" s="267"/>
      <c r="I34" s="268" t="e">
        <f t="shared" si="0"/>
        <v>#DIV/0!</v>
      </c>
      <c r="J34" s="269"/>
      <c r="K34" s="272">
        <v>1097100</v>
      </c>
      <c r="L34" s="263"/>
    </row>
    <row r="35" spans="1:12" ht="53.25" customHeight="1">
      <c r="A35">
        <v>33</v>
      </c>
      <c r="B35" s="244" t="s">
        <v>701</v>
      </c>
      <c r="C35" s="271" t="s">
        <v>702</v>
      </c>
      <c r="D35" s="271" t="s">
        <v>691</v>
      </c>
      <c r="E35" s="246" t="s">
        <v>680</v>
      </c>
      <c r="F35" s="265">
        <v>1</v>
      </c>
      <c r="G35" s="266">
        <v>18369</v>
      </c>
      <c r="H35" s="267"/>
      <c r="I35" s="268" t="e">
        <f t="shared" si="0"/>
        <v>#DIV/0!</v>
      </c>
      <c r="J35" s="269"/>
      <c r="K35" s="272">
        <v>919000</v>
      </c>
      <c r="L35" s="263"/>
    </row>
    <row r="36" spans="1:12" ht="53.25" customHeight="1">
      <c r="A36">
        <v>34</v>
      </c>
      <c r="B36" s="244" t="s">
        <v>703</v>
      </c>
      <c r="C36" s="271" t="s">
        <v>704</v>
      </c>
      <c r="D36" s="271" t="s">
        <v>491</v>
      </c>
      <c r="E36" s="246" t="s">
        <v>651</v>
      </c>
      <c r="F36" s="265">
        <v>1</v>
      </c>
      <c r="G36" s="266">
        <v>26227</v>
      </c>
      <c r="H36" s="267"/>
      <c r="I36" s="268" t="e">
        <f t="shared" si="0"/>
        <v>#DIV/0!</v>
      </c>
      <c r="J36" s="269"/>
      <c r="K36" s="272">
        <v>1270500</v>
      </c>
      <c r="L36" s="263"/>
    </row>
    <row r="37" spans="1:12" ht="53.25" customHeight="1">
      <c r="A37">
        <v>35</v>
      </c>
      <c r="B37" s="244" t="s">
        <v>705</v>
      </c>
      <c r="C37" s="271" t="s">
        <v>706</v>
      </c>
      <c r="D37" s="271" t="s">
        <v>691</v>
      </c>
      <c r="E37" s="246" t="s">
        <v>680</v>
      </c>
      <c r="F37" s="265">
        <v>1</v>
      </c>
      <c r="G37" s="266">
        <v>17281</v>
      </c>
      <c r="H37" s="267"/>
      <c r="I37" s="268" t="e">
        <f t="shared" si="0"/>
        <v>#DIV/0!</v>
      </c>
      <c r="J37" s="269"/>
      <c r="K37" s="272">
        <v>823000</v>
      </c>
      <c r="L37" s="263"/>
    </row>
    <row r="38" spans="1:12" ht="53.25" customHeight="1">
      <c r="A38">
        <v>36</v>
      </c>
      <c r="B38" s="244" t="s">
        <v>707</v>
      </c>
      <c r="C38" s="271" t="s">
        <v>708</v>
      </c>
      <c r="D38" s="271" t="s">
        <v>709</v>
      </c>
      <c r="E38" s="246" t="s">
        <v>651</v>
      </c>
      <c r="F38" s="265">
        <v>2</v>
      </c>
      <c r="G38" s="266">
        <v>39506</v>
      </c>
      <c r="H38" s="267"/>
      <c r="I38" s="268" t="e">
        <f t="shared" si="0"/>
        <v>#DIV/0!</v>
      </c>
      <c r="J38" s="269"/>
      <c r="K38" s="274">
        <v>1817000</v>
      </c>
      <c r="L38" s="263"/>
    </row>
    <row r="39" spans="1:12" ht="53.25" customHeight="1">
      <c r="A39">
        <v>37</v>
      </c>
      <c r="B39" s="244" t="s">
        <v>710</v>
      </c>
      <c r="C39" s="271" t="s">
        <v>711</v>
      </c>
      <c r="D39" s="271" t="s">
        <v>491</v>
      </c>
      <c r="E39" s="246" t="s">
        <v>651</v>
      </c>
      <c r="F39" s="265">
        <v>1</v>
      </c>
      <c r="G39" s="266">
        <v>43162</v>
      </c>
      <c r="H39" s="267"/>
      <c r="I39" s="268" t="e">
        <f t="shared" si="0"/>
        <v>#DIV/0!</v>
      </c>
      <c r="J39" s="269"/>
      <c r="K39" s="277">
        <v>2072000</v>
      </c>
      <c r="L39" s="263"/>
    </row>
    <row r="40" spans="1:12" ht="53.25" customHeight="1">
      <c r="A40">
        <v>38</v>
      </c>
      <c r="B40" s="244" t="s">
        <v>712</v>
      </c>
      <c r="C40" s="271" t="s">
        <v>713</v>
      </c>
      <c r="D40" s="271" t="s">
        <v>691</v>
      </c>
      <c r="E40" s="246" t="s">
        <v>680</v>
      </c>
      <c r="F40" s="265">
        <v>1</v>
      </c>
      <c r="G40" s="266">
        <v>10421</v>
      </c>
      <c r="H40" s="267"/>
      <c r="I40" s="268" t="e">
        <f t="shared" si="0"/>
        <v>#DIV/0!</v>
      </c>
      <c r="J40" s="269"/>
      <c r="K40" s="272">
        <v>502000</v>
      </c>
      <c r="L40" s="263"/>
    </row>
    <row r="41" spans="1:12" ht="53.25" customHeight="1">
      <c r="A41">
        <v>39</v>
      </c>
      <c r="B41" s="244" t="s">
        <v>714</v>
      </c>
      <c r="C41" s="271" t="s">
        <v>715</v>
      </c>
      <c r="D41" s="271" t="s">
        <v>709</v>
      </c>
      <c r="E41" s="246" t="s">
        <v>651</v>
      </c>
      <c r="F41" s="265">
        <v>2</v>
      </c>
      <c r="G41" s="266">
        <v>36717</v>
      </c>
      <c r="H41" s="267"/>
      <c r="I41" s="268" t="e">
        <f t="shared" si="0"/>
        <v>#DIV/0!</v>
      </c>
      <c r="J41" s="269"/>
      <c r="K41" s="272">
        <v>1727000</v>
      </c>
      <c r="L41" s="263"/>
    </row>
    <row r="42" spans="1:12" ht="53.25" customHeight="1">
      <c r="A42">
        <v>40</v>
      </c>
      <c r="B42" s="244" t="s">
        <v>716</v>
      </c>
      <c r="C42" s="271" t="s">
        <v>717</v>
      </c>
      <c r="D42" s="271" t="s">
        <v>698</v>
      </c>
      <c r="E42" s="246" t="s">
        <v>680</v>
      </c>
      <c r="F42" s="265">
        <v>2</v>
      </c>
      <c r="G42" s="266">
        <v>5763</v>
      </c>
      <c r="H42" s="267"/>
      <c r="I42" s="268" t="e">
        <f t="shared" si="0"/>
        <v>#DIV/0!</v>
      </c>
      <c r="J42" s="269"/>
      <c r="K42" s="286">
        <v>250000</v>
      </c>
      <c r="L42" s="263"/>
    </row>
    <row r="43" spans="1:11" ht="13.5">
      <c r="A43" s="53"/>
      <c r="B43" s="253"/>
      <c r="G43" s="4">
        <f>SUM(G3:G42)</f>
        <v>4534098</v>
      </c>
      <c r="H43" s="4">
        <f>SUM(H3:H42)</f>
        <v>0</v>
      </c>
      <c r="I43" s="5" t="e">
        <f t="shared" si="0"/>
        <v>#DIV/0!</v>
      </c>
      <c r="K43" s="288">
        <f>SUM(K3:K42)</f>
        <v>219350071</v>
      </c>
    </row>
    <row r="44" spans="2:9" ht="27">
      <c r="B44" s="253"/>
      <c r="F44" s="724" t="s">
        <v>2218</v>
      </c>
      <c r="G44" s="4">
        <f>SUM(G3:G42)</f>
        <v>4534098</v>
      </c>
      <c r="H44" s="4"/>
      <c r="I44" s="5"/>
    </row>
    <row r="45" spans="2:9" ht="27">
      <c r="B45" s="253"/>
      <c r="F45" s="726" t="s">
        <v>2226</v>
      </c>
      <c r="G45" s="4">
        <v>0</v>
      </c>
      <c r="H45" s="4"/>
      <c r="I45" s="5"/>
    </row>
    <row r="46" ht="13.5">
      <c r="B46" s="253"/>
    </row>
  </sheetData>
  <sheetProtection/>
  <printOptions/>
  <pageMargins left="0.787" right="0.787" top="0.59" bottom="0.55" header="0.512" footer="0.512"/>
  <pageSetup fitToHeight="1" fitToWidth="1" horizontalDpi="600" verticalDpi="600" orientation="portrait" paperSize="8" scale="54" r:id="rId1"/>
</worksheet>
</file>

<file path=xl/worksheets/sheet44.xml><?xml version="1.0" encoding="utf-8"?>
<worksheet xmlns="http://schemas.openxmlformats.org/spreadsheetml/2006/main" xmlns:r="http://schemas.openxmlformats.org/officeDocument/2006/relationships">
  <sheetPr>
    <tabColor rgb="FFFFFF00"/>
  </sheetPr>
  <dimension ref="A1:M41"/>
  <sheetViews>
    <sheetView zoomScalePageLayoutView="0" workbookViewId="0" topLeftCell="A27">
      <selection activeCell="H42" sqref="H42"/>
    </sheetView>
  </sheetViews>
  <sheetFormatPr defaultColWidth="9.00390625" defaultRowHeight="13.5"/>
  <cols>
    <col min="7" max="7" width="9.25390625" style="0" bestFit="1" customWidth="1"/>
    <col min="13" max="13" width="24.125" style="0" customWidth="1"/>
  </cols>
  <sheetData>
    <row r="1" spans="1:11" ht="13.5">
      <c r="A1" t="s">
        <v>8</v>
      </c>
      <c r="B1" s="142" t="s">
        <v>511</v>
      </c>
      <c r="F1" s="17"/>
      <c r="H1" t="s">
        <v>26</v>
      </c>
      <c r="J1" s="1"/>
      <c r="K1" s="1"/>
    </row>
    <row r="2" spans="1:11" ht="67.5">
      <c r="A2" s="143" t="s">
        <v>2252</v>
      </c>
      <c r="B2" t="s">
        <v>331</v>
      </c>
      <c r="C2" t="s">
        <v>0</v>
      </c>
      <c r="D2" t="s">
        <v>1</v>
      </c>
      <c r="E2" t="s">
        <v>2</v>
      </c>
      <c r="F2" s="17" t="s">
        <v>31</v>
      </c>
      <c r="G2" t="s">
        <v>332</v>
      </c>
      <c r="H2" s="1" t="s">
        <v>333</v>
      </c>
      <c r="I2" s="1" t="s">
        <v>30</v>
      </c>
      <c r="J2" s="1" t="s">
        <v>28</v>
      </c>
      <c r="K2" s="1" t="s">
        <v>29</v>
      </c>
    </row>
    <row r="3" spans="1:11" ht="13.5">
      <c r="A3">
        <v>1</v>
      </c>
      <c r="B3" s="201" t="s">
        <v>512</v>
      </c>
      <c r="C3" s="201" t="s">
        <v>513</v>
      </c>
      <c r="D3" s="201" t="s">
        <v>514</v>
      </c>
      <c r="E3" s="202" t="s">
        <v>317</v>
      </c>
      <c r="F3" s="203">
        <v>3</v>
      </c>
      <c r="G3" s="204">
        <v>24662</v>
      </c>
      <c r="H3" s="205" t="s">
        <v>515</v>
      </c>
      <c r="I3" s="206" t="e">
        <f aca="true" t="shared" si="0" ref="I3:I18">G3/H3</f>
        <v>#VALUE!</v>
      </c>
      <c r="J3" s="207">
        <v>590</v>
      </c>
      <c r="K3" s="207">
        <v>1134800</v>
      </c>
    </row>
    <row r="4" spans="1:11" ht="13.5">
      <c r="A4">
        <v>2</v>
      </c>
      <c r="B4" s="201" t="s">
        <v>516</v>
      </c>
      <c r="C4" s="201" t="s">
        <v>513</v>
      </c>
      <c r="D4" s="201" t="s">
        <v>517</v>
      </c>
      <c r="E4" s="202" t="s">
        <v>317</v>
      </c>
      <c r="F4" s="203">
        <v>3</v>
      </c>
      <c r="G4" s="204">
        <v>35238</v>
      </c>
      <c r="H4" s="205" t="s">
        <v>515</v>
      </c>
      <c r="I4" s="206" t="e">
        <f t="shared" si="0"/>
        <v>#VALUE!</v>
      </c>
      <c r="J4" s="207">
        <f>413+253</f>
        <v>666</v>
      </c>
      <c r="K4" s="207">
        <f>1178700+512300</f>
        <v>1691000</v>
      </c>
    </row>
    <row r="5" spans="1:11" ht="13.5">
      <c r="A5">
        <v>3</v>
      </c>
      <c r="B5" s="201" t="s">
        <v>518</v>
      </c>
      <c r="C5" s="201" t="s">
        <v>513</v>
      </c>
      <c r="D5" s="201" t="s">
        <v>519</v>
      </c>
      <c r="E5" s="202" t="s">
        <v>317</v>
      </c>
      <c r="F5" s="203">
        <v>1</v>
      </c>
      <c r="G5" s="204">
        <v>71651</v>
      </c>
      <c r="H5" s="205" t="s">
        <v>515</v>
      </c>
      <c r="I5" s="206" t="e">
        <f t="shared" si="0"/>
        <v>#VALUE!</v>
      </c>
      <c r="J5" s="207">
        <v>1350</v>
      </c>
      <c r="K5" s="207">
        <v>3724100</v>
      </c>
    </row>
    <row r="6" spans="1:11" ht="13.5">
      <c r="A6">
        <v>4</v>
      </c>
      <c r="B6" s="203" t="s">
        <v>520</v>
      </c>
      <c r="C6" s="203" t="s">
        <v>521</v>
      </c>
      <c r="D6" s="203" t="s">
        <v>522</v>
      </c>
      <c r="E6" s="208" t="s">
        <v>317</v>
      </c>
      <c r="F6" s="203">
        <v>2</v>
      </c>
      <c r="G6" s="209">
        <v>33058</v>
      </c>
      <c r="H6" s="210" t="s">
        <v>515</v>
      </c>
      <c r="I6" s="211" t="e">
        <f t="shared" si="0"/>
        <v>#VALUE!</v>
      </c>
      <c r="J6" s="212">
        <v>800</v>
      </c>
      <c r="K6" s="212">
        <v>1470000</v>
      </c>
    </row>
    <row r="7" spans="1:11" ht="13.5">
      <c r="A7">
        <v>5</v>
      </c>
      <c r="B7" s="203" t="s">
        <v>523</v>
      </c>
      <c r="C7" s="203" t="s">
        <v>524</v>
      </c>
      <c r="D7" s="203" t="s">
        <v>522</v>
      </c>
      <c r="E7" s="208" t="s">
        <v>317</v>
      </c>
      <c r="F7" s="203">
        <v>4</v>
      </c>
      <c r="G7" s="209">
        <v>49571</v>
      </c>
      <c r="H7" s="205" t="s">
        <v>515</v>
      </c>
      <c r="I7" s="211" t="e">
        <f t="shared" si="0"/>
        <v>#VALUE!</v>
      </c>
      <c r="J7" s="212">
        <v>1558</v>
      </c>
      <c r="K7" s="212">
        <v>2369022</v>
      </c>
    </row>
    <row r="8" spans="1:13" ht="13.5">
      <c r="A8" s="14">
        <v>6</v>
      </c>
      <c r="B8" s="213" t="s">
        <v>525</v>
      </c>
      <c r="C8" s="203" t="s">
        <v>524</v>
      </c>
      <c r="D8" s="203" t="s">
        <v>522</v>
      </c>
      <c r="E8" s="208" t="s">
        <v>526</v>
      </c>
      <c r="F8" s="203">
        <v>5</v>
      </c>
      <c r="G8" s="209">
        <v>5881</v>
      </c>
      <c r="H8" s="205" t="s">
        <v>515</v>
      </c>
      <c r="I8" s="211" t="e">
        <f t="shared" si="0"/>
        <v>#VALUE!</v>
      </c>
      <c r="J8" s="212">
        <v>188</v>
      </c>
      <c r="K8" s="212">
        <v>239675</v>
      </c>
      <c r="L8" s="14"/>
      <c r="M8" s="14"/>
    </row>
    <row r="9" spans="1:13" ht="13.5">
      <c r="A9" s="14">
        <v>7</v>
      </c>
      <c r="B9" s="214" t="s">
        <v>527</v>
      </c>
      <c r="C9" s="201" t="s">
        <v>507</v>
      </c>
      <c r="D9" s="203" t="s">
        <v>522</v>
      </c>
      <c r="E9" s="202" t="s">
        <v>317</v>
      </c>
      <c r="F9" s="203">
        <v>6</v>
      </c>
      <c r="G9" s="204">
        <v>31751</v>
      </c>
      <c r="H9" s="205" t="s">
        <v>515</v>
      </c>
      <c r="I9" s="206" t="e">
        <f t="shared" si="0"/>
        <v>#VALUE!</v>
      </c>
      <c r="J9" s="207">
        <v>3500</v>
      </c>
      <c r="K9" s="207">
        <v>1056000</v>
      </c>
      <c r="L9" s="14"/>
      <c r="M9" s="14"/>
    </row>
    <row r="10" spans="1:11" ht="13.5">
      <c r="A10">
        <v>8</v>
      </c>
      <c r="B10" s="214" t="s">
        <v>528</v>
      </c>
      <c r="C10" s="201" t="s">
        <v>507</v>
      </c>
      <c r="D10" s="203" t="s">
        <v>522</v>
      </c>
      <c r="E10" s="202" t="s">
        <v>317</v>
      </c>
      <c r="F10" s="203">
        <v>6</v>
      </c>
      <c r="G10" s="204">
        <v>74573</v>
      </c>
      <c r="H10" s="205" t="s">
        <v>515</v>
      </c>
      <c r="I10" s="206" t="e">
        <f t="shared" si="0"/>
        <v>#VALUE!</v>
      </c>
      <c r="J10" s="207">
        <v>2300</v>
      </c>
      <c r="K10" s="207">
        <v>3940000</v>
      </c>
    </row>
    <row r="11" spans="1:11" ht="13.5">
      <c r="A11">
        <v>9</v>
      </c>
      <c r="B11" s="214" t="s">
        <v>529</v>
      </c>
      <c r="C11" s="201" t="s">
        <v>507</v>
      </c>
      <c r="D11" s="203" t="s">
        <v>522</v>
      </c>
      <c r="E11" s="202" t="s">
        <v>317</v>
      </c>
      <c r="F11" s="203">
        <v>6</v>
      </c>
      <c r="G11" s="204">
        <v>59658</v>
      </c>
      <c r="H11" s="205" t="s">
        <v>515</v>
      </c>
      <c r="I11" s="206" t="e">
        <f t="shared" si="0"/>
        <v>#VALUE!</v>
      </c>
      <c r="J11" s="207">
        <v>2200</v>
      </c>
      <c r="K11" s="207">
        <v>2174000</v>
      </c>
    </row>
    <row r="12" spans="1:11" ht="13.5">
      <c r="A12">
        <v>10</v>
      </c>
      <c r="B12" s="215" t="s">
        <v>530</v>
      </c>
      <c r="C12" s="201" t="s">
        <v>507</v>
      </c>
      <c r="D12" s="201" t="s">
        <v>514</v>
      </c>
      <c r="E12" s="202" t="s">
        <v>317</v>
      </c>
      <c r="F12" s="203">
        <v>3</v>
      </c>
      <c r="G12" s="204">
        <v>15831</v>
      </c>
      <c r="H12" s="205" t="s">
        <v>515</v>
      </c>
      <c r="I12" s="206" t="e">
        <f t="shared" si="0"/>
        <v>#VALUE!</v>
      </c>
      <c r="J12" s="207">
        <v>1600</v>
      </c>
      <c r="K12" s="207">
        <v>451000</v>
      </c>
    </row>
    <row r="13" spans="1:11" ht="13.5">
      <c r="A13">
        <v>11</v>
      </c>
      <c r="B13" s="214" t="s">
        <v>531</v>
      </c>
      <c r="C13" s="201" t="s">
        <v>532</v>
      </c>
      <c r="D13" s="201" t="s">
        <v>519</v>
      </c>
      <c r="E13" s="202" t="s">
        <v>317</v>
      </c>
      <c r="F13" s="203">
        <v>2</v>
      </c>
      <c r="G13" s="204">
        <v>37456</v>
      </c>
      <c r="H13" s="205" t="s">
        <v>515</v>
      </c>
      <c r="I13" s="206" t="e">
        <f t="shared" si="0"/>
        <v>#VALUE!</v>
      </c>
      <c r="J13" s="207">
        <v>1500</v>
      </c>
      <c r="K13" s="207">
        <v>1903014</v>
      </c>
    </row>
    <row r="14" spans="1:11" ht="13.5">
      <c r="A14">
        <v>12</v>
      </c>
      <c r="B14" s="214" t="s">
        <v>533</v>
      </c>
      <c r="C14" s="201" t="s">
        <v>532</v>
      </c>
      <c r="D14" s="201" t="s">
        <v>519</v>
      </c>
      <c r="E14" s="202" t="s">
        <v>317</v>
      </c>
      <c r="F14" s="203">
        <v>2</v>
      </c>
      <c r="G14" s="204">
        <v>27575</v>
      </c>
      <c r="H14" s="205" t="s">
        <v>515</v>
      </c>
      <c r="I14" s="206" t="e">
        <f t="shared" si="0"/>
        <v>#VALUE!</v>
      </c>
      <c r="J14" s="207">
        <v>600</v>
      </c>
      <c r="K14" s="207">
        <v>1417294</v>
      </c>
    </row>
    <row r="15" spans="1:11" ht="13.5">
      <c r="A15">
        <v>13</v>
      </c>
      <c r="B15" s="201" t="s">
        <v>534</v>
      </c>
      <c r="C15" s="201" t="s">
        <v>535</v>
      </c>
      <c r="D15" s="201" t="s">
        <v>536</v>
      </c>
      <c r="E15" s="202" t="s">
        <v>317</v>
      </c>
      <c r="F15" s="203">
        <v>2</v>
      </c>
      <c r="G15" s="204">
        <v>8723</v>
      </c>
      <c r="H15" s="205" t="s">
        <v>515</v>
      </c>
      <c r="I15" s="206" t="e">
        <f t="shared" si="0"/>
        <v>#VALUE!</v>
      </c>
      <c r="J15" s="207">
        <v>179</v>
      </c>
      <c r="K15" s="207">
        <v>400500</v>
      </c>
    </row>
    <row r="16" spans="1:11" ht="13.5">
      <c r="A16" s="14">
        <v>14</v>
      </c>
      <c r="B16" s="201" t="s">
        <v>537</v>
      </c>
      <c r="C16" s="201" t="s">
        <v>538</v>
      </c>
      <c r="D16" s="201" t="s">
        <v>536</v>
      </c>
      <c r="E16" s="202" t="s">
        <v>317</v>
      </c>
      <c r="F16" s="203">
        <v>2</v>
      </c>
      <c r="G16" s="204">
        <v>13341</v>
      </c>
      <c r="H16" s="205">
        <v>13490</v>
      </c>
      <c r="I16" s="206">
        <f t="shared" si="0"/>
        <v>0.9889547813194959</v>
      </c>
      <c r="J16" s="207">
        <v>268</v>
      </c>
      <c r="K16" s="207">
        <v>610650</v>
      </c>
    </row>
    <row r="17" spans="1:11" ht="13.5">
      <c r="A17" s="14">
        <v>15</v>
      </c>
      <c r="B17" s="201" t="s">
        <v>539</v>
      </c>
      <c r="C17" s="201" t="s">
        <v>540</v>
      </c>
      <c r="D17" s="201" t="s">
        <v>536</v>
      </c>
      <c r="E17" s="202" t="s">
        <v>317</v>
      </c>
      <c r="F17" s="203">
        <v>1</v>
      </c>
      <c r="G17" s="204">
        <v>9893</v>
      </c>
      <c r="H17" s="205" t="s">
        <v>515</v>
      </c>
      <c r="I17" s="206" t="e">
        <f t="shared" si="0"/>
        <v>#VALUE!</v>
      </c>
      <c r="J17" s="207">
        <v>198</v>
      </c>
      <c r="K17" s="207">
        <v>449200</v>
      </c>
    </row>
    <row r="18" spans="1:11" ht="13.5">
      <c r="A18">
        <v>16</v>
      </c>
      <c r="B18" s="169" t="s">
        <v>541</v>
      </c>
      <c r="C18" s="201" t="s">
        <v>542</v>
      </c>
      <c r="D18" s="201" t="s">
        <v>543</v>
      </c>
      <c r="E18" s="202" t="s">
        <v>317</v>
      </c>
      <c r="F18" s="203">
        <v>1</v>
      </c>
      <c r="G18" s="204">
        <f>15590049/1000</f>
        <v>15590.049</v>
      </c>
      <c r="H18" s="205" t="s">
        <v>515</v>
      </c>
      <c r="I18" s="206" t="e">
        <f t="shared" si="0"/>
        <v>#VALUE!</v>
      </c>
      <c r="J18" s="207">
        <v>3400</v>
      </c>
      <c r="K18" s="207">
        <v>7755587</v>
      </c>
    </row>
    <row r="19" spans="1:11" ht="13.5">
      <c r="A19" s="14">
        <v>17</v>
      </c>
      <c r="B19" s="169" t="s">
        <v>544</v>
      </c>
      <c r="C19" s="201" t="s">
        <v>542</v>
      </c>
      <c r="D19" s="201" t="s">
        <v>543</v>
      </c>
      <c r="E19" s="202" t="s">
        <v>317</v>
      </c>
      <c r="F19" s="203">
        <v>1</v>
      </c>
      <c r="G19" s="204">
        <f>55150980/1000</f>
        <v>55150.98</v>
      </c>
      <c r="H19" s="205" t="s">
        <v>515</v>
      </c>
      <c r="I19" s="206" t="e">
        <f aca="true" t="shared" si="1" ref="I19:I26">G19/H19</f>
        <v>#VALUE!</v>
      </c>
      <c r="J19" s="207">
        <v>1100</v>
      </c>
      <c r="K19" s="207">
        <v>2648400</v>
      </c>
    </row>
    <row r="20" spans="1:11" ht="13.5">
      <c r="A20" s="14">
        <v>18</v>
      </c>
      <c r="B20" s="169" t="s">
        <v>545</v>
      </c>
      <c r="C20" s="201" t="s">
        <v>542</v>
      </c>
      <c r="D20" s="201" t="s">
        <v>543</v>
      </c>
      <c r="E20" s="202" t="s">
        <v>317</v>
      </c>
      <c r="F20" s="203">
        <v>1</v>
      </c>
      <c r="G20" s="204">
        <f>32089828/1000</f>
        <v>32089.828</v>
      </c>
      <c r="H20" s="205" t="s">
        <v>515</v>
      </c>
      <c r="I20" s="206" t="e">
        <f t="shared" si="1"/>
        <v>#VALUE!</v>
      </c>
      <c r="J20" s="207">
        <v>750</v>
      </c>
      <c r="K20" s="207">
        <v>1428630</v>
      </c>
    </row>
    <row r="21" spans="1:11" ht="13.5">
      <c r="A21" s="14">
        <v>19</v>
      </c>
      <c r="B21" s="169" t="s">
        <v>546</v>
      </c>
      <c r="C21" s="201" t="s">
        <v>542</v>
      </c>
      <c r="D21" s="201" t="s">
        <v>543</v>
      </c>
      <c r="E21" s="202" t="s">
        <v>317</v>
      </c>
      <c r="F21" s="203">
        <v>1</v>
      </c>
      <c r="G21" s="204">
        <f>24716635/1000</f>
        <v>24716.635</v>
      </c>
      <c r="H21" s="205" t="s">
        <v>515</v>
      </c>
      <c r="I21" s="206" t="e">
        <f t="shared" si="1"/>
        <v>#VALUE!</v>
      </c>
      <c r="J21" s="207">
        <v>610</v>
      </c>
      <c r="K21" s="207">
        <v>1055351</v>
      </c>
    </row>
    <row r="22" spans="1:11" ht="13.5">
      <c r="A22">
        <v>20</v>
      </c>
      <c r="B22" s="169" t="s">
        <v>547</v>
      </c>
      <c r="C22" s="201" t="s">
        <v>542</v>
      </c>
      <c r="D22" s="201" t="s">
        <v>543</v>
      </c>
      <c r="E22" s="202" t="s">
        <v>317</v>
      </c>
      <c r="F22" s="203">
        <v>1</v>
      </c>
      <c r="G22" s="204">
        <f>28452556/1000</f>
        <v>28452.556</v>
      </c>
      <c r="H22" s="205" t="s">
        <v>515</v>
      </c>
      <c r="I22" s="206" t="e">
        <f t="shared" si="1"/>
        <v>#VALUE!</v>
      </c>
      <c r="J22" s="207">
        <v>600</v>
      </c>
      <c r="K22" s="207">
        <v>1341926</v>
      </c>
    </row>
    <row r="23" spans="1:11" ht="13.5">
      <c r="A23" s="14">
        <v>21</v>
      </c>
      <c r="B23" s="189" t="s">
        <v>548</v>
      </c>
      <c r="C23" s="201" t="s">
        <v>542</v>
      </c>
      <c r="D23" s="201" t="s">
        <v>543</v>
      </c>
      <c r="E23" s="202" t="s">
        <v>317</v>
      </c>
      <c r="F23" s="203">
        <v>1</v>
      </c>
      <c r="G23" s="209">
        <f>23400900/1000</f>
        <v>23400.9</v>
      </c>
      <c r="H23" s="205" t="s">
        <v>515</v>
      </c>
      <c r="I23" s="211" t="e">
        <f t="shared" si="1"/>
        <v>#VALUE!</v>
      </c>
      <c r="J23" s="212">
        <v>700</v>
      </c>
      <c r="K23" s="212">
        <v>972224</v>
      </c>
    </row>
    <row r="24" spans="1:11" ht="13.5">
      <c r="A24" s="14">
        <v>22</v>
      </c>
      <c r="B24" s="169" t="s">
        <v>549</v>
      </c>
      <c r="C24" s="201" t="s">
        <v>542</v>
      </c>
      <c r="D24" s="201" t="s">
        <v>543</v>
      </c>
      <c r="E24" s="202" t="s">
        <v>317</v>
      </c>
      <c r="F24" s="203">
        <v>1</v>
      </c>
      <c r="G24" s="209">
        <f>8524088/1000</f>
        <v>8524.088</v>
      </c>
      <c r="H24" s="205" t="s">
        <v>515</v>
      </c>
      <c r="I24" s="211" t="e">
        <f t="shared" si="1"/>
        <v>#VALUE!</v>
      </c>
      <c r="J24" s="212">
        <v>271</v>
      </c>
      <c r="K24" s="212">
        <v>354487</v>
      </c>
    </row>
    <row r="25" spans="1:11" ht="13.5">
      <c r="A25" s="14">
        <v>23</v>
      </c>
      <c r="B25" s="169" t="s">
        <v>550</v>
      </c>
      <c r="C25" s="201" t="s">
        <v>542</v>
      </c>
      <c r="D25" s="201" t="s">
        <v>543</v>
      </c>
      <c r="E25" s="202" t="s">
        <v>317</v>
      </c>
      <c r="F25" s="203">
        <v>1</v>
      </c>
      <c r="G25" s="204">
        <f>1211292/1000</f>
        <v>1211.292</v>
      </c>
      <c r="H25" s="205" t="s">
        <v>515</v>
      </c>
      <c r="I25" s="206" t="e">
        <f t="shared" si="1"/>
        <v>#VALUE!</v>
      </c>
      <c r="J25" s="212">
        <v>323</v>
      </c>
      <c r="K25" s="212">
        <v>557058</v>
      </c>
    </row>
    <row r="26" spans="1:11" ht="13.5">
      <c r="A26">
        <v>24</v>
      </c>
      <c r="B26" s="201" t="s">
        <v>551</v>
      </c>
      <c r="C26" s="201" t="s">
        <v>552</v>
      </c>
      <c r="D26" s="201" t="s">
        <v>519</v>
      </c>
      <c r="E26" s="202" t="s">
        <v>317</v>
      </c>
      <c r="F26" s="203">
        <v>1</v>
      </c>
      <c r="G26" s="204">
        <v>45644</v>
      </c>
      <c r="H26" s="205" t="s">
        <v>515</v>
      </c>
      <c r="I26" s="206" t="e">
        <f t="shared" si="1"/>
        <v>#VALUE!</v>
      </c>
      <c r="J26" s="207">
        <v>650</v>
      </c>
      <c r="K26" s="207">
        <v>2404700</v>
      </c>
    </row>
    <row r="27" spans="1:11" ht="13.5">
      <c r="A27" s="14">
        <v>25</v>
      </c>
      <c r="B27" s="169" t="s">
        <v>553</v>
      </c>
      <c r="C27" s="169" t="s">
        <v>329</v>
      </c>
      <c r="D27" s="201" t="s">
        <v>509</v>
      </c>
      <c r="E27" s="202" t="s">
        <v>317</v>
      </c>
      <c r="F27" s="203">
        <v>3</v>
      </c>
      <c r="G27" s="204">
        <v>201933</v>
      </c>
      <c r="H27" s="205" t="s">
        <v>515</v>
      </c>
      <c r="I27" s="206" t="e">
        <f aca="true" t="shared" si="2" ref="I27:I33">G27/H27</f>
        <v>#VALUE!</v>
      </c>
      <c r="J27" s="207">
        <v>6060</v>
      </c>
      <c r="K27" s="207">
        <v>8505000</v>
      </c>
    </row>
    <row r="28" spans="1:11" ht="13.5">
      <c r="A28" s="14">
        <v>26</v>
      </c>
      <c r="B28" s="169" t="s">
        <v>554</v>
      </c>
      <c r="C28" s="169" t="s">
        <v>329</v>
      </c>
      <c r="D28" s="201" t="s">
        <v>509</v>
      </c>
      <c r="E28" s="202" t="s">
        <v>317</v>
      </c>
      <c r="F28" s="203">
        <v>3</v>
      </c>
      <c r="G28" s="204">
        <v>282392</v>
      </c>
      <c r="H28" s="205" t="s">
        <v>515</v>
      </c>
      <c r="I28" s="206" t="e">
        <f t="shared" si="2"/>
        <v>#VALUE!</v>
      </c>
      <c r="J28" s="207">
        <v>8274</v>
      </c>
      <c r="K28" s="207">
        <v>11270000</v>
      </c>
    </row>
    <row r="29" spans="1:11" ht="13.5">
      <c r="A29" s="14">
        <v>27</v>
      </c>
      <c r="B29" s="169" t="s">
        <v>555</v>
      </c>
      <c r="C29" s="169" t="s">
        <v>329</v>
      </c>
      <c r="D29" s="201" t="s">
        <v>509</v>
      </c>
      <c r="E29" s="202" t="s">
        <v>317</v>
      </c>
      <c r="F29" s="203">
        <v>3</v>
      </c>
      <c r="G29" s="204">
        <v>247313</v>
      </c>
      <c r="H29" s="205" t="s">
        <v>515</v>
      </c>
      <c r="I29" s="206" t="e">
        <f t="shared" si="2"/>
        <v>#VALUE!</v>
      </c>
      <c r="J29" s="207">
        <v>6085</v>
      </c>
      <c r="K29" s="207">
        <v>10871000</v>
      </c>
    </row>
    <row r="30" spans="1:11" ht="13.5">
      <c r="A30">
        <v>28</v>
      </c>
      <c r="B30" s="169" t="s">
        <v>556</v>
      </c>
      <c r="C30" s="169" t="s">
        <v>329</v>
      </c>
      <c r="D30" s="201" t="s">
        <v>509</v>
      </c>
      <c r="E30" s="202" t="s">
        <v>317</v>
      </c>
      <c r="F30" s="203">
        <v>2</v>
      </c>
      <c r="G30" s="204">
        <v>105904</v>
      </c>
      <c r="H30" s="205" t="s">
        <v>515</v>
      </c>
      <c r="I30" s="206" t="e">
        <f t="shared" si="2"/>
        <v>#VALUE!</v>
      </c>
      <c r="J30" s="207">
        <v>2484</v>
      </c>
      <c r="K30" s="207">
        <v>4759000</v>
      </c>
    </row>
    <row r="31" spans="2:11" ht="13.5">
      <c r="B31" s="11" t="s">
        <v>3</v>
      </c>
      <c r="F31" s="17"/>
      <c r="G31" s="4">
        <f>SUM(G3:G30)</f>
        <v>1571184.328</v>
      </c>
      <c r="H31" s="4">
        <f>SUM(H3:H30)</f>
        <v>13490</v>
      </c>
      <c r="I31" s="5">
        <f t="shared" si="2"/>
        <v>116.4702985915493</v>
      </c>
      <c r="J31" s="1"/>
      <c r="K31" s="1"/>
    </row>
    <row r="32" spans="2:11" ht="54">
      <c r="B32" s="17"/>
      <c r="F32" s="724" t="s">
        <v>2218</v>
      </c>
      <c r="G32" s="4">
        <f>G31</f>
        <v>1571184.328</v>
      </c>
      <c r="H32" s="4">
        <f>H31</f>
        <v>13490</v>
      </c>
      <c r="I32" s="5">
        <f t="shared" si="2"/>
        <v>116.4702985915493</v>
      </c>
      <c r="J32" s="1"/>
      <c r="K32" s="1"/>
    </row>
    <row r="33" spans="2:11" ht="40.5">
      <c r="B33" s="17"/>
      <c r="F33" s="726" t="s">
        <v>2226</v>
      </c>
      <c r="G33" s="4">
        <f>G16</f>
        <v>13341</v>
      </c>
      <c r="H33" s="4">
        <f>H16</f>
        <v>13490</v>
      </c>
      <c r="I33" s="5">
        <f t="shared" si="2"/>
        <v>0.9889547813194959</v>
      </c>
      <c r="J33" s="1"/>
      <c r="K33" s="1"/>
    </row>
    <row r="34" spans="6:11" ht="13.5">
      <c r="F34" s="17"/>
      <c r="J34" s="1"/>
      <c r="K34" s="1"/>
    </row>
    <row r="35" spans="1:13" ht="67.5">
      <c r="A35" s="178" t="s">
        <v>2253</v>
      </c>
      <c r="B35" t="s">
        <v>331</v>
      </c>
      <c r="C35" t="s">
        <v>0</v>
      </c>
      <c r="D35" t="s">
        <v>1</v>
      </c>
      <c r="E35" t="s">
        <v>98</v>
      </c>
      <c r="F35" s="17" t="s">
        <v>106</v>
      </c>
      <c r="G35" t="s">
        <v>332</v>
      </c>
      <c r="H35" s="1" t="s">
        <v>493</v>
      </c>
      <c r="I35" s="1" t="s">
        <v>100</v>
      </c>
      <c r="J35" s="1" t="s">
        <v>28</v>
      </c>
      <c r="K35" s="1" t="s">
        <v>29</v>
      </c>
      <c r="L35" s="1" t="s">
        <v>99</v>
      </c>
      <c r="M35" s="1" t="s">
        <v>494</v>
      </c>
    </row>
    <row r="36" spans="1:13" ht="94.5">
      <c r="A36">
        <v>1</v>
      </c>
      <c r="B36" s="189" t="s">
        <v>548</v>
      </c>
      <c r="C36" s="145" t="s">
        <v>542</v>
      </c>
      <c r="D36" s="2" t="s">
        <v>543</v>
      </c>
      <c r="E36" s="144" t="s">
        <v>510</v>
      </c>
      <c r="F36" s="145">
        <v>1</v>
      </c>
      <c r="G36" s="146">
        <v>24454</v>
      </c>
      <c r="H36" s="147" t="s">
        <v>557</v>
      </c>
      <c r="I36" s="6" t="e">
        <f>G36/H36</f>
        <v>#VALUE!</v>
      </c>
      <c r="J36" s="12">
        <v>850</v>
      </c>
      <c r="K36" s="12">
        <v>728812</v>
      </c>
      <c r="L36" s="12" t="s">
        <v>558</v>
      </c>
      <c r="M36" s="12" t="s">
        <v>559</v>
      </c>
    </row>
    <row r="37" spans="1:13" ht="94.5">
      <c r="A37">
        <v>2</v>
      </c>
      <c r="B37" s="169" t="s">
        <v>560</v>
      </c>
      <c r="C37" s="2" t="s">
        <v>542</v>
      </c>
      <c r="D37" s="2" t="s">
        <v>543</v>
      </c>
      <c r="E37" s="144" t="s">
        <v>510</v>
      </c>
      <c r="F37" s="145">
        <v>1</v>
      </c>
      <c r="G37" s="148">
        <v>11105</v>
      </c>
      <c r="H37" s="147" t="s">
        <v>557</v>
      </c>
      <c r="I37" s="6" t="e">
        <f>G37/H37</f>
        <v>#VALUE!</v>
      </c>
      <c r="J37" s="12">
        <v>423</v>
      </c>
      <c r="K37" s="12">
        <v>403584</v>
      </c>
      <c r="L37" s="12" t="s">
        <v>561</v>
      </c>
      <c r="M37" s="12" t="s">
        <v>559</v>
      </c>
    </row>
    <row r="38" spans="1:13" ht="27">
      <c r="A38">
        <v>3</v>
      </c>
      <c r="B38" s="2" t="s">
        <v>562</v>
      </c>
      <c r="C38" s="2" t="s">
        <v>552</v>
      </c>
      <c r="D38" s="2" t="s">
        <v>543</v>
      </c>
      <c r="E38" s="144" t="s">
        <v>510</v>
      </c>
      <c r="F38" s="145">
        <v>1</v>
      </c>
      <c r="G38" s="146">
        <v>114911</v>
      </c>
      <c r="H38" s="147" t="s">
        <v>557</v>
      </c>
      <c r="I38" s="6" t="e">
        <f>G38/H38</f>
        <v>#VALUE!</v>
      </c>
      <c r="J38" s="12">
        <v>1450</v>
      </c>
      <c r="K38" s="10">
        <v>6188700</v>
      </c>
      <c r="L38" s="12" t="s">
        <v>563</v>
      </c>
      <c r="M38" s="12" t="s">
        <v>564</v>
      </c>
    </row>
    <row r="39" spans="2:11" ht="13.5">
      <c r="B39" s="11" t="s">
        <v>3</v>
      </c>
      <c r="F39" s="17"/>
      <c r="G39" s="4">
        <f>SUM(G36:G38)</f>
        <v>150470</v>
      </c>
      <c r="H39" s="4">
        <f>SUM(H36:H38)</f>
        <v>0</v>
      </c>
      <c r="I39" s="5" t="e">
        <f>G39/H39</f>
        <v>#DIV/0!</v>
      </c>
      <c r="J39" s="1"/>
      <c r="K39" s="1"/>
    </row>
    <row r="40" spans="6:11" ht="54">
      <c r="F40" s="724" t="s">
        <v>2218</v>
      </c>
      <c r="G40" s="4">
        <f>G39</f>
        <v>150470</v>
      </c>
      <c r="H40">
        <v>0</v>
      </c>
      <c r="J40" s="1"/>
      <c r="K40" s="1"/>
    </row>
    <row r="41" spans="6:11" ht="40.5">
      <c r="F41" s="726" t="s">
        <v>2226</v>
      </c>
      <c r="G41" s="240">
        <v>0</v>
      </c>
      <c r="H41">
        <v>0</v>
      </c>
      <c r="J41" s="1"/>
      <c r="K41" s="1"/>
    </row>
  </sheetData>
  <sheetProtection/>
  <printOptions/>
  <pageMargins left="0.7" right="0.7" top="0.75" bottom="0.75" header="0.3" footer="0.3"/>
  <pageSetup orientation="portrait" paperSize="9"/>
</worksheet>
</file>

<file path=xl/worksheets/sheet45.xml><?xml version="1.0" encoding="utf-8"?>
<worksheet xmlns="http://schemas.openxmlformats.org/spreadsheetml/2006/main" xmlns:r="http://schemas.openxmlformats.org/officeDocument/2006/relationships">
  <sheetPr>
    <tabColor rgb="FFFFFF00"/>
    <pageSetUpPr fitToPage="1"/>
  </sheetPr>
  <dimension ref="A1:K15"/>
  <sheetViews>
    <sheetView zoomScalePageLayoutView="0" workbookViewId="0" topLeftCell="A1">
      <selection activeCell="H16" sqref="H16"/>
    </sheetView>
  </sheetViews>
  <sheetFormatPr defaultColWidth="9.00390625" defaultRowHeight="13.5"/>
  <cols>
    <col min="2" max="2" width="20.00390625" style="0" customWidth="1"/>
    <col min="3" max="3" width="11.00390625" style="0" bestFit="1" customWidth="1"/>
    <col min="4" max="4" width="22.25390625" style="0" customWidth="1"/>
    <col min="5" max="5" width="15.5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s>
  <sheetData>
    <row r="1" spans="1:8" ht="13.5">
      <c r="A1" t="s">
        <v>8</v>
      </c>
      <c r="B1" s="471" t="s">
        <v>85</v>
      </c>
      <c r="H1" t="s">
        <v>26</v>
      </c>
    </row>
    <row r="2" spans="1:11" ht="67.5">
      <c r="A2" s="143" t="s">
        <v>2252</v>
      </c>
      <c r="B2" t="s">
        <v>331</v>
      </c>
      <c r="C2" t="s">
        <v>0</v>
      </c>
      <c r="D2" t="s">
        <v>1</v>
      </c>
      <c r="E2" t="s">
        <v>2</v>
      </c>
      <c r="F2" s="17" t="s">
        <v>31</v>
      </c>
      <c r="G2" s="1" t="s">
        <v>1620</v>
      </c>
      <c r="H2" s="1" t="s">
        <v>333</v>
      </c>
      <c r="I2" s="1" t="s">
        <v>30</v>
      </c>
      <c r="J2" s="1" t="s">
        <v>28</v>
      </c>
      <c r="K2" s="1" t="s">
        <v>29</v>
      </c>
    </row>
    <row r="3" spans="1:11" ht="27">
      <c r="A3">
        <v>1</v>
      </c>
      <c r="B3" s="12" t="s">
        <v>1621</v>
      </c>
      <c r="C3" s="2" t="s">
        <v>1622</v>
      </c>
      <c r="D3" s="12" t="s">
        <v>1623</v>
      </c>
      <c r="E3" s="144" t="s">
        <v>1624</v>
      </c>
      <c r="F3" s="145">
        <v>4</v>
      </c>
      <c r="G3" s="147">
        <v>65354</v>
      </c>
      <c r="H3" s="147">
        <v>0</v>
      </c>
      <c r="I3" s="6" t="e">
        <f>G3/H3</f>
        <v>#DIV/0!</v>
      </c>
      <c r="J3" s="3">
        <v>1692</v>
      </c>
      <c r="K3" s="3">
        <v>3069700</v>
      </c>
    </row>
    <row r="4" spans="1:11" ht="27">
      <c r="A4">
        <v>2</v>
      </c>
      <c r="B4" s="12" t="s">
        <v>1625</v>
      </c>
      <c r="C4" s="2" t="s">
        <v>1622</v>
      </c>
      <c r="D4" s="12" t="s">
        <v>1626</v>
      </c>
      <c r="E4" s="144" t="s">
        <v>1624</v>
      </c>
      <c r="F4" s="145">
        <v>4</v>
      </c>
      <c r="G4" s="147">
        <v>63419</v>
      </c>
      <c r="H4" s="147">
        <v>0</v>
      </c>
      <c r="I4" s="6" t="e">
        <f aca="true" t="shared" si="0" ref="I4:I13">G4/H4</f>
        <v>#DIV/0!</v>
      </c>
      <c r="J4" s="3">
        <v>1726</v>
      </c>
      <c r="K4" s="3">
        <v>3010100</v>
      </c>
    </row>
    <row r="5" spans="1:11" ht="27">
      <c r="A5">
        <v>3</v>
      </c>
      <c r="B5" s="12" t="s">
        <v>1627</v>
      </c>
      <c r="C5" s="2" t="s">
        <v>1622</v>
      </c>
      <c r="D5" s="12" t="s">
        <v>1626</v>
      </c>
      <c r="E5" s="144" t="s">
        <v>1624</v>
      </c>
      <c r="F5" s="145">
        <v>3</v>
      </c>
      <c r="G5" s="147">
        <v>59797</v>
      </c>
      <c r="H5" s="147">
        <v>0</v>
      </c>
      <c r="I5" s="6" t="e">
        <f t="shared" si="0"/>
        <v>#DIV/0!</v>
      </c>
      <c r="J5" s="3">
        <v>1620</v>
      </c>
      <c r="K5" s="3">
        <v>2797800</v>
      </c>
    </row>
    <row r="6" spans="1:11" ht="27">
      <c r="A6">
        <v>4</v>
      </c>
      <c r="B6" s="12" t="s">
        <v>1628</v>
      </c>
      <c r="C6" s="2" t="s">
        <v>1622</v>
      </c>
      <c r="D6" s="12" t="s">
        <v>1623</v>
      </c>
      <c r="E6" s="144" t="s">
        <v>1624</v>
      </c>
      <c r="F6" s="145">
        <v>5</v>
      </c>
      <c r="G6" s="147">
        <v>85720</v>
      </c>
      <c r="H6" s="147">
        <v>0</v>
      </c>
      <c r="I6" s="6" t="e">
        <f t="shared" si="0"/>
        <v>#DIV/0!</v>
      </c>
      <c r="J6" s="3">
        <v>2613</v>
      </c>
      <c r="K6" s="3">
        <v>4146000</v>
      </c>
    </row>
    <row r="7" spans="1:11" ht="27">
      <c r="A7">
        <v>5</v>
      </c>
      <c r="B7" s="12" t="s">
        <v>1629</v>
      </c>
      <c r="C7" s="2" t="s">
        <v>1622</v>
      </c>
      <c r="D7" s="12" t="s">
        <v>1623</v>
      </c>
      <c r="E7" s="144" t="s">
        <v>1624</v>
      </c>
      <c r="F7" s="145">
        <v>5</v>
      </c>
      <c r="G7" s="147">
        <v>89226</v>
      </c>
      <c r="H7" s="147">
        <v>0</v>
      </c>
      <c r="I7" s="6" t="e">
        <f t="shared" si="0"/>
        <v>#DIV/0!</v>
      </c>
      <c r="J7" s="3">
        <v>2981</v>
      </c>
      <c r="K7" s="3">
        <v>4285600</v>
      </c>
    </row>
    <row r="8" spans="1:11" s="14" customFormat="1" ht="27">
      <c r="A8" s="14">
        <v>6</v>
      </c>
      <c r="B8" s="152" t="s">
        <v>1630</v>
      </c>
      <c r="C8" s="2" t="s">
        <v>1622</v>
      </c>
      <c r="D8" s="152" t="s">
        <v>1623</v>
      </c>
      <c r="E8" s="161" t="s">
        <v>1624</v>
      </c>
      <c r="F8" s="145">
        <v>5</v>
      </c>
      <c r="G8" s="150">
        <v>23793</v>
      </c>
      <c r="H8" s="150">
        <v>0</v>
      </c>
      <c r="I8" s="151" t="e">
        <f t="shared" si="0"/>
        <v>#DIV/0!</v>
      </c>
      <c r="J8" s="152">
        <v>786</v>
      </c>
      <c r="K8" s="472">
        <v>1150900</v>
      </c>
    </row>
    <row r="9" spans="1:11" s="14" customFormat="1" ht="27">
      <c r="A9" s="14">
        <v>7</v>
      </c>
      <c r="B9" s="152" t="s">
        <v>1631</v>
      </c>
      <c r="C9" s="14" t="s">
        <v>1359</v>
      </c>
      <c r="D9" s="152" t="s">
        <v>1626</v>
      </c>
      <c r="E9" s="161" t="s">
        <v>1624</v>
      </c>
      <c r="F9" s="145">
        <v>4</v>
      </c>
      <c r="G9" s="297">
        <v>58453</v>
      </c>
      <c r="H9" s="153">
        <v>0</v>
      </c>
      <c r="I9" s="151" t="e">
        <f t="shared" si="0"/>
        <v>#DIV/0!</v>
      </c>
      <c r="J9" s="472">
        <v>1248</v>
      </c>
      <c r="K9" s="472">
        <v>2843700</v>
      </c>
    </row>
    <row r="10" spans="1:11" ht="27">
      <c r="A10">
        <v>8</v>
      </c>
      <c r="B10" s="12" t="s">
        <v>1632</v>
      </c>
      <c r="C10" s="2" t="s">
        <v>1633</v>
      </c>
      <c r="D10" s="12" t="s">
        <v>1626</v>
      </c>
      <c r="E10" s="144" t="s">
        <v>1624</v>
      </c>
      <c r="F10" s="145">
        <v>5</v>
      </c>
      <c r="G10" s="147">
        <v>20440</v>
      </c>
      <c r="H10" s="147">
        <v>0</v>
      </c>
      <c r="I10" s="6" t="e">
        <f t="shared" si="0"/>
        <v>#DIV/0!</v>
      </c>
      <c r="J10" s="472">
        <v>2800</v>
      </c>
      <c r="K10" s="472">
        <v>727200</v>
      </c>
    </row>
    <row r="11" spans="1:11" ht="27">
      <c r="A11">
        <v>9</v>
      </c>
      <c r="B11" s="12" t="s">
        <v>1634</v>
      </c>
      <c r="C11" s="2" t="s">
        <v>1635</v>
      </c>
      <c r="D11" s="12" t="s">
        <v>1626</v>
      </c>
      <c r="E11" s="144" t="s">
        <v>1624</v>
      </c>
      <c r="F11" s="145">
        <v>3</v>
      </c>
      <c r="G11" s="147">
        <v>30171</v>
      </c>
      <c r="H11" s="147">
        <v>0</v>
      </c>
      <c r="I11" s="151" t="e">
        <f t="shared" si="0"/>
        <v>#DIV/0!</v>
      </c>
      <c r="J11" s="152">
        <v>783</v>
      </c>
      <c r="K11" s="472">
        <v>1469900</v>
      </c>
    </row>
    <row r="12" spans="1:11" ht="27">
      <c r="A12">
        <v>10</v>
      </c>
      <c r="B12" s="12" t="s">
        <v>1636</v>
      </c>
      <c r="C12" s="2" t="s">
        <v>1633</v>
      </c>
      <c r="D12" s="12" t="s">
        <v>1623</v>
      </c>
      <c r="E12" s="144" t="s">
        <v>1624</v>
      </c>
      <c r="F12" s="145">
        <v>1</v>
      </c>
      <c r="G12" s="147">
        <v>19841</v>
      </c>
      <c r="H12" s="147">
        <v>0</v>
      </c>
      <c r="I12" s="151" t="e">
        <f t="shared" si="0"/>
        <v>#DIV/0!</v>
      </c>
      <c r="J12" s="3">
        <v>1950</v>
      </c>
      <c r="K12" s="3">
        <v>311500</v>
      </c>
    </row>
    <row r="13" spans="2:9" ht="13.5">
      <c r="B13" s="11" t="s">
        <v>3</v>
      </c>
      <c r="G13" s="4">
        <f>SUM(G3:G12)</f>
        <v>516214</v>
      </c>
      <c r="H13" s="4">
        <f>SUM(H3:H12)</f>
        <v>0</v>
      </c>
      <c r="I13" s="5" t="e">
        <f t="shared" si="0"/>
        <v>#DIV/0!</v>
      </c>
    </row>
    <row r="14" spans="2:9" ht="27">
      <c r="B14" s="17"/>
      <c r="F14" s="724" t="s">
        <v>2218</v>
      </c>
      <c r="G14" s="4">
        <f>G13</f>
        <v>516214</v>
      </c>
      <c r="H14" s="4">
        <v>0</v>
      </c>
      <c r="I14" s="5"/>
    </row>
    <row r="15" spans="2:9" ht="27">
      <c r="B15" s="17"/>
      <c r="F15" s="726" t="s">
        <v>2226</v>
      </c>
      <c r="G15" s="4">
        <v>0</v>
      </c>
      <c r="H15" s="4">
        <v>0</v>
      </c>
      <c r="I15" s="5"/>
    </row>
  </sheetData>
  <sheetProtection/>
  <printOptions/>
  <pageMargins left="0.787" right="0.787" top="0.59" bottom="0.55" header="0.512" footer="0.512"/>
  <pageSetup fitToHeight="1" fitToWidth="1" horizontalDpi="600" verticalDpi="600" orientation="landscape" paperSize="9" scale="90" r:id="rId2"/>
  <drawing r:id="rId1"/>
</worksheet>
</file>

<file path=xl/worksheets/sheet46.xml><?xml version="1.0" encoding="utf-8"?>
<worksheet xmlns="http://schemas.openxmlformats.org/spreadsheetml/2006/main" xmlns:r="http://schemas.openxmlformats.org/officeDocument/2006/relationships">
  <sheetPr>
    <tabColor rgb="FFFFFF00"/>
    <pageSetUpPr fitToPage="1"/>
  </sheetPr>
  <dimension ref="A1:K6"/>
  <sheetViews>
    <sheetView zoomScalePageLayoutView="0" workbookViewId="0" topLeftCell="A1">
      <selection activeCell="I4" sqref="I4:I6"/>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s>
  <sheetData>
    <row r="1" spans="1:8" ht="13.5">
      <c r="A1" t="s">
        <v>8</v>
      </c>
      <c r="B1" s="142" t="s">
        <v>1942</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655" t="s">
        <v>1943</v>
      </c>
      <c r="C3" s="656" t="s">
        <v>335</v>
      </c>
      <c r="D3" s="655" t="s">
        <v>1944</v>
      </c>
      <c r="E3" s="657" t="s">
        <v>1945</v>
      </c>
      <c r="F3" s="658">
        <v>2</v>
      </c>
      <c r="G3" s="659">
        <v>51071</v>
      </c>
      <c r="H3" s="660">
        <v>51071</v>
      </c>
      <c r="I3" s="661">
        <f>G3/H3</f>
        <v>1</v>
      </c>
      <c r="J3" s="662">
        <v>1100</v>
      </c>
      <c r="K3" s="662">
        <v>2780520</v>
      </c>
    </row>
    <row r="4" spans="2:9" ht="13.5">
      <c r="B4" s="11" t="s">
        <v>3</v>
      </c>
      <c r="G4" s="4">
        <f>SUM(G3:G3)</f>
        <v>51071</v>
      </c>
      <c r="H4" s="4">
        <f>SUM(H3:H3)</f>
        <v>51071</v>
      </c>
      <c r="I4" s="5">
        <f>G4/H4</f>
        <v>1</v>
      </c>
    </row>
    <row r="5" spans="2:9" ht="27">
      <c r="B5" s="17"/>
      <c r="F5" s="724" t="s">
        <v>2218</v>
      </c>
      <c r="G5" s="4">
        <v>0</v>
      </c>
      <c r="H5" s="4"/>
      <c r="I5" s="5" t="e">
        <f>G5/H5</f>
        <v>#DIV/0!</v>
      </c>
    </row>
    <row r="6" spans="2:9" ht="27">
      <c r="B6" s="17"/>
      <c r="F6" s="726" t="s">
        <v>2226</v>
      </c>
      <c r="G6" s="4">
        <f>G4</f>
        <v>51071</v>
      </c>
      <c r="H6" s="4">
        <f>H4</f>
        <v>51071</v>
      </c>
      <c r="I6" s="5">
        <f>G6/H6</f>
        <v>1</v>
      </c>
    </row>
  </sheetData>
  <sheetProtection/>
  <printOptions/>
  <pageMargins left="0.787" right="0.787" top="0.59" bottom="0.55" header="0.512" footer="0.512"/>
  <pageSetup fitToHeight="1" fitToWidth="1" horizontalDpi="600" verticalDpi="600" orientation="landscape" paperSize="9" scale="94" r:id="rId1"/>
</worksheet>
</file>

<file path=xl/worksheets/sheet47.xml><?xml version="1.0" encoding="utf-8"?>
<worksheet xmlns="http://schemas.openxmlformats.org/spreadsheetml/2006/main" xmlns:r="http://schemas.openxmlformats.org/officeDocument/2006/relationships">
  <sheetPr>
    <tabColor rgb="FFFFFF00"/>
    <pageSetUpPr fitToPage="1"/>
  </sheetPr>
  <dimension ref="A1:K7"/>
  <sheetViews>
    <sheetView zoomScalePageLayoutView="0" workbookViewId="0" topLeftCell="A1">
      <selection activeCell="A2" sqref="A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506</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505</v>
      </c>
      <c r="C3" s="2" t="s">
        <v>503</v>
      </c>
      <c r="D3" s="2" t="s">
        <v>502</v>
      </c>
      <c r="E3" s="144" t="s">
        <v>501</v>
      </c>
      <c r="F3" s="145">
        <v>3</v>
      </c>
      <c r="G3" s="146">
        <v>86894</v>
      </c>
      <c r="H3" s="147">
        <v>90887</v>
      </c>
      <c r="I3" s="6">
        <f>G3/H3</f>
        <v>0.9560663241167604</v>
      </c>
      <c r="J3" s="12">
        <v>2400</v>
      </c>
      <c r="K3" s="12">
        <v>4759000</v>
      </c>
    </row>
    <row r="4" spans="1:11" ht="13.5">
      <c r="A4">
        <v>2</v>
      </c>
      <c r="B4" s="2" t="s">
        <v>504</v>
      </c>
      <c r="C4" s="2" t="s">
        <v>503</v>
      </c>
      <c r="D4" s="2" t="s">
        <v>502</v>
      </c>
      <c r="E4" s="144" t="s">
        <v>501</v>
      </c>
      <c r="F4" s="145">
        <v>3</v>
      </c>
      <c r="G4" s="148">
        <v>43759</v>
      </c>
      <c r="H4" s="147">
        <v>44208</v>
      </c>
      <c r="I4" s="6">
        <f>G4/H4</f>
        <v>0.9898434672457473</v>
      </c>
      <c r="J4" s="12">
        <v>1030</v>
      </c>
      <c r="K4" s="12">
        <v>2535000</v>
      </c>
    </row>
    <row r="5" spans="2:9" ht="13.5">
      <c r="B5" s="11" t="s">
        <v>3</v>
      </c>
      <c r="G5" s="4">
        <f>SUM(G3:G4)</f>
        <v>130653</v>
      </c>
      <c r="H5" s="4">
        <f>SUM(H3:H4)</f>
        <v>135095</v>
      </c>
      <c r="I5" s="5">
        <f>G5/H5</f>
        <v>0.9671194344720382</v>
      </c>
    </row>
    <row r="6" spans="2:9" ht="27">
      <c r="B6" s="17"/>
      <c r="F6" s="724" t="s">
        <v>2218</v>
      </c>
      <c r="G6" s="4">
        <f>G5</f>
        <v>130653</v>
      </c>
      <c r="H6" s="4">
        <f>H5</f>
        <v>135095</v>
      </c>
      <c r="I6" s="5">
        <f>G6/H6</f>
        <v>0.9671194344720382</v>
      </c>
    </row>
    <row r="7" spans="2:9" ht="27">
      <c r="B7" s="17"/>
      <c r="F7" s="726" t="s">
        <v>2226</v>
      </c>
      <c r="G7" s="4">
        <f>G6</f>
        <v>130653</v>
      </c>
      <c r="H7" s="4">
        <f>H6</f>
        <v>135095</v>
      </c>
      <c r="I7" s="5">
        <f>G7/H7</f>
        <v>0.9671194344720382</v>
      </c>
    </row>
  </sheetData>
  <sheetProtection/>
  <printOptions/>
  <pageMargins left="0.787" right="0.787" top="0.59" bottom="0.55" header="0.512" footer="0.512"/>
  <pageSetup fitToHeight="1" fitToWidth="1" horizontalDpi="600" verticalDpi="600" orientation="landscape" paperSize="9" scale="94" r:id="rId1"/>
</worksheet>
</file>

<file path=xl/worksheets/sheet48.xml><?xml version="1.0" encoding="utf-8"?>
<worksheet xmlns="http://schemas.openxmlformats.org/spreadsheetml/2006/main" xmlns:r="http://schemas.openxmlformats.org/officeDocument/2006/relationships">
  <sheetPr>
    <tabColor rgb="FFFFFF00"/>
  </sheetPr>
  <dimension ref="A1:M26"/>
  <sheetViews>
    <sheetView view="pageBreakPreview" zoomScaleNormal="75" zoomScaleSheetLayoutView="100" zoomScalePageLayoutView="0" workbookViewId="0" topLeftCell="A16">
      <selection activeCell="H27" sqref="H27"/>
    </sheetView>
  </sheetViews>
  <sheetFormatPr defaultColWidth="9.00390625" defaultRowHeight="13.5"/>
  <cols>
    <col min="2" max="2" width="20.00390625" style="0" customWidth="1"/>
    <col min="3" max="3" width="11.00390625" style="0" bestFit="1" customWidth="1"/>
    <col min="4" max="4" width="18.375" style="0" bestFit="1" customWidth="1"/>
    <col min="5" max="5" width="13.875" style="0" customWidth="1"/>
    <col min="6" max="6" width="13.375" style="17" customWidth="1"/>
    <col min="7" max="7" width="13.00390625" style="0" customWidth="1"/>
    <col min="8" max="8" width="15.125" style="0" bestFit="1" customWidth="1"/>
    <col min="10" max="10" width="9.00390625" style="1" customWidth="1"/>
    <col min="11" max="11" width="11.625" style="1" customWidth="1"/>
    <col min="12" max="12" width="16.75390625" style="0" customWidth="1"/>
    <col min="13" max="13" width="15.375" style="0" customWidth="1"/>
  </cols>
  <sheetData>
    <row r="1" spans="1:8" ht="13.5">
      <c r="A1" t="s">
        <v>8</v>
      </c>
      <c r="B1" s="142" t="s">
        <v>904</v>
      </c>
      <c r="H1" t="s">
        <v>26</v>
      </c>
    </row>
    <row r="2" spans="1:11" ht="40.5">
      <c r="A2" s="143" t="s">
        <v>2252</v>
      </c>
      <c r="B2" t="s">
        <v>331</v>
      </c>
      <c r="C2" t="s">
        <v>0</v>
      </c>
      <c r="D2" t="s">
        <v>1</v>
      </c>
      <c r="E2" t="s">
        <v>2</v>
      </c>
      <c r="F2" s="17" t="s">
        <v>31</v>
      </c>
      <c r="G2" t="s">
        <v>332</v>
      </c>
      <c r="H2" s="1" t="s">
        <v>333</v>
      </c>
      <c r="I2" s="1" t="s">
        <v>30</v>
      </c>
      <c r="J2" s="1" t="s">
        <v>28</v>
      </c>
      <c r="K2" s="1" t="s">
        <v>29</v>
      </c>
    </row>
    <row r="3" spans="1:11" ht="33.75" customHeight="1">
      <c r="A3">
        <v>1</v>
      </c>
      <c r="B3" s="260" t="s">
        <v>864</v>
      </c>
      <c r="C3" s="145" t="s">
        <v>865</v>
      </c>
      <c r="D3" s="145" t="s">
        <v>866</v>
      </c>
      <c r="E3" s="161" t="s">
        <v>833</v>
      </c>
      <c r="F3" s="145">
        <v>4</v>
      </c>
      <c r="G3" s="242">
        <v>39777</v>
      </c>
      <c r="H3" s="150">
        <v>40827</v>
      </c>
      <c r="I3" s="151">
        <f>G3/H3</f>
        <v>0.9742817253288265</v>
      </c>
      <c r="J3" s="321">
        <v>780</v>
      </c>
      <c r="K3" s="321">
        <v>2030000</v>
      </c>
    </row>
    <row r="4" spans="1:11" ht="33" customHeight="1">
      <c r="A4">
        <v>2</v>
      </c>
      <c r="B4" s="260" t="s">
        <v>867</v>
      </c>
      <c r="C4" s="145" t="s">
        <v>865</v>
      </c>
      <c r="D4" s="145" t="s">
        <v>866</v>
      </c>
      <c r="E4" s="161" t="s">
        <v>833</v>
      </c>
      <c r="F4" s="145">
        <v>2</v>
      </c>
      <c r="G4" s="149">
        <v>250015</v>
      </c>
      <c r="H4" s="150"/>
      <c r="I4" s="151" t="e">
        <v>#DIV/0!</v>
      </c>
      <c r="J4" s="321">
        <v>3800</v>
      </c>
      <c r="K4" s="321">
        <v>14892000</v>
      </c>
    </row>
    <row r="5" spans="1:13" ht="33" customHeight="1">
      <c r="A5">
        <v>3</v>
      </c>
      <c r="B5" s="260" t="s">
        <v>868</v>
      </c>
      <c r="C5" s="145" t="s">
        <v>869</v>
      </c>
      <c r="D5" s="145" t="s">
        <v>870</v>
      </c>
      <c r="E5" s="161" t="s">
        <v>317</v>
      </c>
      <c r="F5" s="145">
        <v>2</v>
      </c>
      <c r="G5" s="242">
        <v>203855</v>
      </c>
      <c r="H5" s="150">
        <v>203855</v>
      </c>
      <c r="I5" s="151">
        <f>G5/H5</f>
        <v>1</v>
      </c>
      <c r="J5" s="321">
        <v>2500</v>
      </c>
      <c r="K5" s="321">
        <v>11858000</v>
      </c>
      <c r="L5" s="117"/>
      <c r="M5" s="53"/>
    </row>
    <row r="6" spans="1:11" ht="56.25" customHeight="1">
      <c r="A6">
        <v>4</v>
      </c>
      <c r="B6" s="12" t="s">
        <v>871</v>
      </c>
      <c r="C6" s="2" t="s">
        <v>872</v>
      </c>
      <c r="D6" s="2" t="s">
        <v>491</v>
      </c>
      <c r="E6" s="144" t="s">
        <v>317</v>
      </c>
      <c r="F6" s="152" t="s">
        <v>873</v>
      </c>
      <c r="G6" s="146">
        <v>37416</v>
      </c>
      <c r="H6" s="147"/>
      <c r="I6" s="6" t="e">
        <f>G6/H6</f>
        <v>#DIV/0!</v>
      </c>
      <c r="J6" s="12">
        <v>500</v>
      </c>
      <c r="K6" s="10">
        <v>922000</v>
      </c>
    </row>
    <row r="7" spans="1:13" ht="27">
      <c r="A7">
        <v>5</v>
      </c>
      <c r="B7" s="12" t="s">
        <v>874</v>
      </c>
      <c r="C7" s="2" t="s">
        <v>875</v>
      </c>
      <c r="D7" s="2" t="s">
        <v>543</v>
      </c>
      <c r="E7" s="144" t="s">
        <v>317</v>
      </c>
      <c r="F7" s="145">
        <v>1</v>
      </c>
      <c r="G7" s="146">
        <v>28039</v>
      </c>
      <c r="H7" s="147" t="s">
        <v>876</v>
      </c>
      <c r="I7" s="6" t="e">
        <f>G7/H7</f>
        <v>#VALUE!</v>
      </c>
      <c r="J7" s="325">
        <v>710</v>
      </c>
      <c r="K7" s="325">
        <v>1518000</v>
      </c>
      <c r="L7" s="117"/>
      <c r="M7" s="53"/>
    </row>
    <row r="8" spans="1:13" ht="54">
      <c r="A8">
        <v>6</v>
      </c>
      <c r="B8" s="12" t="s">
        <v>877</v>
      </c>
      <c r="C8" s="2" t="s">
        <v>507</v>
      </c>
      <c r="D8" s="2" t="s">
        <v>491</v>
      </c>
      <c r="E8" s="32" t="s">
        <v>878</v>
      </c>
      <c r="F8" s="145">
        <v>1</v>
      </c>
      <c r="G8" s="146">
        <v>94588</v>
      </c>
      <c r="H8" s="326" t="s">
        <v>879</v>
      </c>
      <c r="I8" s="327"/>
      <c r="J8" s="325" t="s">
        <v>880</v>
      </c>
      <c r="K8" s="325">
        <v>5529700</v>
      </c>
      <c r="L8" s="117"/>
      <c r="M8" s="53"/>
    </row>
    <row r="9" spans="1:13" ht="29.25" customHeight="1">
      <c r="A9">
        <v>7</v>
      </c>
      <c r="B9" s="12" t="s">
        <v>881</v>
      </c>
      <c r="C9" s="12" t="s">
        <v>882</v>
      </c>
      <c r="D9" s="12" t="s">
        <v>870</v>
      </c>
      <c r="E9" s="32" t="s">
        <v>317</v>
      </c>
      <c r="F9" s="328" t="s">
        <v>883</v>
      </c>
      <c r="G9" s="146">
        <v>50328</v>
      </c>
      <c r="H9" s="146">
        <v>50328</v>
      </c>
      <c r="I9" s="329">
        <f>G9/H9</f>
        <v>1</v>
      </c>
      <c r="J9" s="325">
        <v>804</v>
      </c>
      <c r="K9" s="330">
        <v>3557000</v>
      </c>
      <c r="L9" s="117"/>
      <c r="M9" s="53"/>
    </row>
    <row r="10" spans="1:11" ht="29.25" customHeight="1">
      <c r="A10">
        <v>8</v>
      </c>
      <c r="B10" s="12" t="s">
        <v>884</v>
      </c>
      <c r="C10" s="12" t="s">
        <v>885</v>
      </c>
      <c r="D10" s="12" t="s">
        <v>870</v>
      </c>
      <c r="E10" s="32" t="s">
        <v>317</v>
      </c>
      <c r="F10" s="152">
        <v>1</v>
      </c>
      <c r="G10" s="146">
        <v>54844</v>
      </c>
      <c r="H10" s="47">
        <v>54844</v>
      </c>
      <c r="I10" s="329">
        <f>G10/H10</f>
        <v>1</v>
      </c>
      <c r="J10" s="331" t="s">
        <v>886</v>
      </c>
      <c r="K10" s="325">
        <v>3565300</v>
      </c>
    </row>
    <row r="11" spans="1:11" ht="29.25" customHeight="1">
      <c r="A11">
        <v>9</v>
      </c>
      <c r="B11" s="12" t="s">
        <v>887</v>
      </c>
      <c r="C11" s="169" t="s">
        <v>888</v>
      </c>
      <c r="D11" s="169" t="s">
        <v>866</v>
      </c>
      <c r="E11" s="32" t="s">
        <v>833</v>
      </c>
      <c r="F11" s="145">
        <v>3</v>
      </c>
      <c r="G11" s="146">
        <v>75693</v>
      </c>
      <c r="H11" s="147">
        <v>79116</v>
      </c>
      <c r="I11" s="6">
        <f>G11/H11</f>
        <v>0.9567344152889428</v>
      </c>
      <c r="J11" s="325">
        <v>2282</v>
      </c>
      <c r="K11" s="325">
        <v>4974100</v>
      </c>
    </row>
    <row r="12" spans="1:11" ht="29.25" customHeight="1">
      <c r="A12">
        <v>10</v>
      </c>
      <c r="B12" s="12" t="s">
        <v>889</v>
      </c>
      <c r="C12" s="169" t="s">
        <v>890</v>
      </c>
      <c r="D12" s="169" t="s">
        <v>891</v>
      </c>
      <c r="E12" s="32" t="s">
        <v>833</v>
      </c>
      <c r="F12" s="145">
        <v>4</v>
      </c>
      <c r="G12" s="146">
        <v>20326</v>
      </c>
      <c r="H12" s="147">
        <v>22220</v>
      </c>
      <c r="I12" s="6">
        <f>G12/H12</f>
        <v>0.9147614761476147</v>
      </c>
      <c r="J12" s="325">
        <v>545</v>
      </c>
      <c r="K12" s="325">
        <v>1278300</v>
      </c>
    </row>
    <row r="13" spans="1:11" ht="29.25" customHeight="1">
      <c r="A13">
        <v>11</v>
      </c>
      <c r="B13" s="218" t="s">
        <v>892</v>
      </c>
      <c r="C13" s="201" t="s">
        <v>890</v>
      </c>
      <c r="D13" s="201" t="s">
        <v>866</v>
      </c>
      <c r="E13" s="332" t="s">
        <v>833</v>
      </c>
      <c r="F13" s="221">
        <v>2</v>
      </c>
      <c r="G13" s="222">
        <v>38662</v>
      </c>
      <c r="H13" s="225">
        <v>41410</v>
      </c>
      <c r="I13" s="6">
        <f>G13/H13</f>
        <v>0.9336392175802947</v>
      </c>
      <c r="J13" s="333">
        <v>1212</v>
      </c>
      <c r="K13" s="333">
        <v>2096900</v>
      </c>
    </row>
    <row r="14" spans="1:11" ht="48" customHeight="1">
      <c r="A14">
        <v>12</v>
      </c>
      <c r="B14" s="12" t="s">
        <v>893</v>
      </c>
      <c r="C14" s="169" t="s">
        <v>890</v>
      </c>
      <c r="D14" s="169" t="s">
        <v>891</v>
      </c>
      <c r="E14" s="32" t="s">
        <v>833</v>
      </c>
      <c r="F14" s="328">
        <v>3</v>
      </c>
      <c r="G14" s="146">
        <v>99541</v>
      </c>
      <c r="H14" s="146" t="s">
        <v>894</v>
      </c>
      <c r="I14" s="329" t="e">
        <v>#VALUE!</v>
      </c>
      <c r="J14" s="325">
        <v>2761</v>
      </c>
      <c r="K14" s="330">
        <v>5055300</v>
      </c>
    </row>
    <row r="15" spans="1:11" ht="48" customHeight="1">
      <c r="A15">
        <v>13</v>
      </c>
      <c r="B15" s="12" t="s">
        <v>895</v>
      </c>
      <c r="C15" s="169" t="s">
        <v>890</v>
      </c>
      <c r="D15" s="169" t="s">
        <v>891</v>
      </c>
      <c r="E15" s="32" t="s">
        <v>833</v>
      </c>
      <c r="F15" s="145">
        <v>3</v>
      </c>
      <c r="G15" s="146">
        <v>335614</v>
      </c>
      <c r="H15" s="147" t="s">
        <v>894</v>
      </c>
      <c r="I15" s="6" t="e">
        <v>#VALUE!</v>
      </c>
      <c r="J15" s="325">
        <v>10269</v>
      </c>
      <c r="K15" s="325">
        <v>16991300</v>
      </c>
    </row>
    <row r="16" spans="1:11" ht="48" customHeight="1">
      <c r="A16">
        <v>14</v>
      </c>
      <c r="B16" s="12" t="s">
        <v>896</v>
      </c>
      <c r="C16" s="169" t="s">
        <v>890</v>
      </c>
      <c r="D16" s="169" t="s">
        <v>866</v>
      </c>
      <c r="E16" s="32" t="s">
        <v>833</v>
      </c>
      <c r="F16" s="145">
        <v>3</v>
      </c>
      <c r="G16" s="146">
        <v>557034</v>
      </c>
      <c r="H16" s="147" t="s">
        <v>894</v>
      </c>
      <c r="I16" s="6" t="e">
        <v>#VALUE!</v>
      </c>
      <c r="J16" s="325">
        <v>17897</v>
      </c>
      <c r="K16" s="325">
        <v>28527600</v>
      </c>
    </row>
    <row r="17" spans="1:11" ht="48" customHeight="1" thickBot="1">
      <c r="A17">
        <v>15</v>
      </c>
      <c r="B17" s="12" t="s">
        <v>897</v>
      </c>
      <c r="C17" s="169" t="s">
        <v>890</v>
      </c>
      <c r="D17" s="169" t="s">
        <v>891</v>
      </c>
      <c r="E17" s="32" t="s">
        <v>833</v>
      </c>
      <c r="F17" s="145">
        <v>4</v>
      </c>
      <c r="G17" s="148">
        <v>59739</v>
      </c>
      <c r="H17" s="147">
        <v>69989</v>
      </c>
      <c r="I17" s="6">
        <f>G17/H17</f>
        <v>0.8535484147508894</v>
      </c>
      <c r="J17" s="325">
        <v>1945</v>
      </c>
      <c r="K17" s="325">
        <v>3677300</v>
      </c>
    </row>
    <row r="18" spans="2:11" ht="15" thickBot="1" thickTop="1">
      <c r="B18" s="193" t="s">
        <v>3</v>
      </c>
      <c r="C18" s="192"/>
      <c r="D18" s="192"/>
      <c r="E18" s="192"/>
      <c r="F18" s="194"/>
      <c r="G18" s="195">
        <f>SUM(G3:G17)</f>
        <v>1945471</v>
      </c>
      <c r="H18" s="195">
        <f>SUM(H3:H17)</f>
        <v>562589</v>
      </c>
      <c r="I18" s="196">
        <f>G18/H18</f>
        <v>3.4580679679126325</v>
      </c>
      <c r="J18" s="197"/>
      <c r="K18" s="335">
        <f>SUM(K3:K17)</f>
        <v>106472800</v>
      </c>
    </row>
    <row r="19" spans="2:9" ht="28.5" thickBot="1" thickTop="1">
      <c r="B19" s="17"/>
      <c r="F19" s="724" t="s">
        <v>2218</v>
      </c>
      <c r="G19" s="4">
        <f>G18-G5-G9-G10</f>
        <v>1636444</v>
      </c>
      <c r="H19" s="4">
        <f>H18-H5-H9-H10</f>
        <v>253562</v>
      </c>
      <c r="I19" s="196">
        <f>G19/H19</f>
        <v>6.453821944928657</v>
      </c>
    </row>
    <row r="20" spans="6:9" ht="27.75" thickTop="1">
      <c r="F20" s="726" t="s">
        <v>2226</v>
      </c>
      <c r="G20" s="4">
        <f>SUM(G9:G13)+G5+G3+G17</f>
        <v>543224</v>
      </c>
      <c r="H20" s="4">
        <f>SUM(H9:H13)+H5+H3+H17</f>
        <v>562589</v>
      </c>
      <c r="I20" s="196">
        <f>G20/H20</f>
        <v>0.9655787795353269</v>
      </c>
    </row>
    <row r="21" spans="1:13" ht="54">
      <c r="A21" s="178" t="s">
        <v>2253</v>
      </c>
      <c r="B21" t="s">
        <v>331</v>
      </c>
      <c r="C21" t="s">
        <v>0</v>
      </c>
      <c r="D21" t="s">
        <v>1</v>
      </c>
      <c r="E21" t="s">
        <v>98</v>
      </c>
      <c r="F21" s="17" t="s">
        <v>106</v>
      </c>
      <c r="G21" t="s">
        <v>332</v>
      </c>
      <c r="H21" s="1" t="s">
        <v>493</v>
      </c>
      <c r="I21" s="1" t="s">
        <v>100</v>
      </c>
      <c r="J21" s="1" t="s">
        <v>28</v>
      </c>
      <c r="K21" s="1" t="s">
        <v>29</v>
      </c>
      <c r="L21" s="1" t="s">
        <v>99</v>
      </c>
      <c r="M21" s="1" t="s">
        <v>494</v>
      </c>
    </row>
    <row r="22" spans="1:13" ht="202.5">
      <c r="A22" s="14">
        <v>1</v>
      </c>
      <c r="B22" s="12" t="s">
        <v>898</v>
      </c>
      <c r="C22" s="169" t="s">
        <v>513</v>
      </c>
      <c r="D22" s="169" t="s">
        <v>899</v>
      </c>
      <c r="E22" s="32" t="s">
        <v>900</v>
      </c>
      <c r="F22" s="145">
        <v>1</v>
      </c>
      <c r="G22" s="146">
        <v>68850</v>
      </c>
      <c r="H22" s="147"/>
      <c r="I22" s="6" t="e">
        <f>G22/H22</f>
        <v>#DIV/0!</v>
      </c>
      <c r="J22" s="12">
        <v>1430</v>
      </c>
      <c r="K22" s="132">
        <v>4723000</v>
      </c>
      <c r="L22" s="12" t="s">
        <v>901</v>
      </c>
      <c r="M22" s="12" t="s">
        <v>902</v>
      </c>
    </row>
    <row r="23" spans="1:13" ht="202.5">
      <c r="A23">
        <v>2</v>
      </c>
      <c r="B23" s="12" t="s">
        <v>903</v>
      </c>
      <c r="C23" s="169" t="s">
        <v>513</v>
      </c>
      <c r="D23" s="169" t="s">
        <v>899</v>
      </c>
      <c r="E23" s="32" t="s">
        <v>900</v>
      </c>
      <c r="F23" s="145">
        <v>1</v>
      </c>
      <c r="G23" s="148">
        <v>58336</v>
      </c>
      <c r="H23" s="147"/>
      <c r="I23" s="6" t="e">
        <f>G23/H23</f>
        <v>#DIV/0!</v>
      </c>
      <c r="J23" s="12">
        <v>1400</v>
      </c>
      <c r="K23" s="132">
        <v>3686000</v>
      </c>
      <c r="L23" s="12" t="s">
        <v>901</v>
      </c>
      <c r="M23" s="12" t="s">
        <v>902</v>
      </c>
    </row>
    <row r="24" spans="2:11" ht="13.5">
      <c r="B24" s="11" t="s">
        <v>3</v>
      </c>
      <c r="G24" s="4">
        <f>SUM(G22:G23)</f>
        <v>127186</v>
      </c>
      <c r="H24" s="4">
        <f>SUM(H22:H23)</f>
        <v>0</v>
      </c>
      <c r="I24" s="5" t="e">
        <f>G24/H24</f>
        <v>#DIV/0!</v>
      </c>
      <c r="J24" s="4">
        <f>SUM(J22:J23)</f>
        <v>2830</v>
      </c>
      <c r="K24" s="4">
        <f>SUM(K22:K23)</f>
        <v>8409000</v>
      </c>
    </row>
    <row r="25" spans="6:8" ht="27">
      <c r="F25" s="724" t="s">
        <v>2218</v>
      </c>
      <c r="G25" s="4">
        <f>G24</f>
        <v>127186</v>
      </c>
      <c r="H25">
        <v>0</v>
      </c>
    </row>
    <row r="26" spans="6:8" ht="27">
      <c r="F26" s="726" t="s">
        <v>2226</v>
      </c>
      <c r="G26">
        <v>0</v>
      </c>
      <c r="H26">
        <v>0</v>
      </c>
    </row>
  </sheetData>
  <sheetProtection/>
  <printOptions/>
  <pageMargins left="0.5905511811023623" right="0.5905511811023623" top="0.984251968503937" bottom="0.5511811023622047" header="0.5118110236220472" footer="0.5118110236220472"/>
  <pageSetup fitToHeight="2" horizontalDpi="600" verticalDpi="600" orientation="landscape" paperSize="9" scale="74" r:id="rId3"/>
  <rowBreaks count="1" manualBreakCount="1">
    <brk id="20" max="255" man="1"/>
  </rowBreaks>
  <legacyDrawing r:id="rId2"/>
</worksheet>
</file>

<file path=xl/worksheets/sheet49.xml><?xml version="1.0" encoding="utf-8"?>
<worksheet xmlns="http://schemas.openxmlformats.org/spreadsheetml/2006/main" xmlns:r="http://schemas.openxmlformats.org/officeDocument/2006/relationships">
  <sheetPr>
    <tabColor rgb="FFFFFF00"/>
  </sheetPr>
  <dimension ref="A1:N51"/>
  <sheetViews>
    <sheetView zoomScalePageLayoutView="0" workbookViewId="0" topLeftCell="A43">
      <selection activeCell="M26" sqref="M26"/>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25390625" style="0" bestFit="1" customWidth="1"/>
    <col min="9" max="9" width="9.125" style="0" bestFit="1" customWidth="1"/>
    <col min="10" max="10" width="9.00390625" style="1" customWidth="1"/>
    <col min="11" max="11" width="9.875" style="1" bestFit="1" customWidth="1"/>
    <col min="12" max="12" width="12.125" style="0" customWidth="1"/>
    <col min="13" max="13" width="12.50390625" style="0" customWidth="1"/>
  </cols>
  <sheetData>
    <row r="1" spans="1:8" ht="13.5">
      <c r="A1" t="s">
        <v>8</v>
      </c>
      <c r="B1" s="142" t="s">
        <v>2040</v>
      </c>
      <c r="H1" t="s">
        <v>26</v>
      </c>
    </row>
    <row r="2" spans="1:11" ht="40.5">
      <c r="A2" s="143" t="s">
        <v>2252</v>
      </c>
      <c r="B2" t="s">
        <v>331</v>
      </c>
      <c r="C2" t="s">
        <v>0</v>
      </c>
      <c r="D2" t="s">
        <v>1</v>
      </c>
      <c r="E2" t="s">
        <v>2</v>
      </c>
      <c r="F2" s="17" t="s">
        <v>31</v>
      </c>
      <c r="G2" t="s">
        <v>332</v>
      </c>
      <c r="H2" s="1" t="s">
        <v>333</v>
      </c>
      <c r="I2" s="1" t="s">
        <v>30</v>
      </c>
      <c r="J2" s="1" t="s">
        <v>28</v>
      </c>
      <c r="K2" s="1" t="s">
        <v>29</v>
      </c>
    </row>
    <row r="3" spans="1:12" ht="111.75" customHeight="1">
      <c r="A3">
        <v>1</v>
      </c>
      <c r="B3" s="152" t="s">
        <v>1946</v>
      </c>
      <c r="C3" s="152" t="s">
        <v>1947</v>
      </c>
      <c r="D3" s="152" t="s">
        <v>1948</v>
      </c>
      <c r="E3" s="161" t="s">
        <v>1949</v>
      </c>
      <c r="F3" s="145">
        <v>3</v>
      </c>
      <c r="G3" s="242">
        <v>3220</v>
      </c>
      <c r="H3" s="150">
        <v>3523</v>
      </c>
      <c r="I3" s="151">
        <f aca="true" t="shared" si="0" ref="I3:I21">G3/H3</f>
        <v>0.9139937553221686</v>
      </c>
      <c r="J3" s="152" t="s">
        <v>1950</v>
      </c>
      <c r="K3" s="287">
        <v>102920</v>
      </c>
      <c r="L3" s="1045"/>
    </row>
    <row r="4" spans="1:12" ht="71.25" customHeight="1">
      <c r="A4">
        <v>2</v>
      </c>
      <c r="B4" s="152" t="s">
        <v>1951</v>
      </c>
      <c r="C4" s="152" t="s">
        <v>1952</v>
      </c>
      <c r="D4" s="152" t="s">
        <v>1953</v>
      </c>
      <c r="E4" s="161" t="s">
        <v>1954</v>
      </c>
      <c r="F4" s="145">
        <v>2</v>
      </c>
      <c r="G4" s="149">
        <v>42411</v>
      </c>
      <c r="H4" s="347" t="s">
        <v>1955</v>
      </c>
      <c r="I4" s="151" t="e">
        <f t="shared" si="0"/>
        <v>#VALUE!</v>
      </c>
      <c r="J4" s="152" t="s">
        <v>1956</v>
      </c>
      <c r="K4" s="287">
        <v>1201425</v>
      </c>
      <c r="L4" s="1045"/>
    </row>
    <row r="5" spans="1:12" ht="54">
      <c r="A5">
        <v>3</v>
      </c>
      <c r="B5" s="152" t="s">
        <v>1957</v>
      </c>
      <c r="C5" s="152" t="s">
        <v>1958</v>
      </c>
      <c r="D5" s="152" t="s">
        <v>1948</v>
      </c>
      <c r="E5" s="161" t="s">
        <v>1949</v>
      </c>
      <c r="F5" s="145">
        <v>2</v>
      </c>
      <c r="G5" s="242">
        <v>67476</v>
      </c>
      <c r="H5" s="347" t="s">
        <v>1955</v>
      </c>
      <c r="I5" s="151" t="e">
        <f t="shared" si="0"/>
        <v>#VALUE!</v>
      </c>
      <c r="J5" s="152" t="s">
        <v>1959</v>
      </c>
      <c r="K5" s="287">
        <v>2375910</v>
      </c>
      <c r="L5" s="1045"/>
    </row>
    <row r="6" spans="1:12" ht="54">
      <c r="A6">
        <v>4</v>
      </c>
      <c r="B6" s="152" t="s">
        <v>1960</v>
      </c>
      <c r="C6" s="152" t="s">
        <v>1961</v>
      </c>
      <c r="D6" s="152" t="s">
        <v>1948</v>
      </c>
      <c r="E6" s="161" t="s">
        <v>1954</v>
      </c>
      <c r="F6" s="145">
        <v>2</v>
      </c>
      <c r="G6" s="149">
        <v>45819</v>
      </c>
      <c r="H6" s="347" t="s">
        <v>1955</v>
      </c>
      <c r="I6" s="151" t="e">
        <f t="shared" si="0"/>
        <v>#VALUE!</v>
      </c>
      <c r="J6" s="152" t="s">
        <v>1962</v>
      </c>
      <c r="K6" s="287">
        <v>1299800</v>
      </c>
      <c r="L6" s="1045"/>
    </row>
    <row r="7" spans="1:12" ht="27">
      <c r="A7">
        <v>5</v>
      </c>
      <c r="B7" s="152" t="s">
        <v>1963</v>
      </c>
      <c r="C7" s="152" t="s">
        <v>1964</v>
      </c>
      <c r="D7" s="152" t="s">
        <v>1948</v>
      </c>
      <c r="E7" s="161" t="s">
        <v>1954</v>
      </c>
      <c r="F7" s="145">
        <v>1</v>
      </c>
      <c r="G7" s="149">
        <v>46120</v>
      </c>
      <c r="H7" s="347" t="s">
        <v>1955</v>
      </c>
      <c r="I7" s="151" t="e">
        <f t="shared" si="0"/>
        <v>#VALUE!</v>
      </c>
      <c r="J7" s="152">
        <v>1120</v>
      </c>
      <c r="K7" s="152">
        <v>2210751</v>
      </c>
      <c r="L7" s="468"/>
    </row>
    <row r="8" spans="1:12" ht="24">
      <c r="A8">
        <v>6</v>
      </c>
      <c r="B8" s="260" t="s">
        <v>1965</v>
      </c>
      <c r="C8" s="260" t="s">
        <v>1966</v>
      </c>
      <c r="D8" s="145" t="s">
        <v>1948</v>
      </c>
      <c r="E8" s="247" t="s">
        <v>833</v>
      </c>
      <c r="F8" s="145">
        <v>2</v>
      </c>
      <c r="G8" s="149">
        <v>22761</v>
      </c>
      <c r="H8" s="153">
        <v>22787</v>
      </c>
      <c r="I8" s="151">
        <f t="shared" si="0"/>
        <v>0.9988589985518058</v>
      </c>
      <c r="J8" s="152">
        <v>510</v>
      </c>
      <c r="K8" s="472">
        <v>1296470</v>
      </c>
      <c r="L8" s="468"/>
    </row>
    <row r="9" spans="1:12" ht="27">
      <c r="A9">
        <v>7</v>
      </c>
      <c r="B9" s="152" t="s">
        <v>1967</v>
      </c>
      <c r="C9" s="293" t="s">
        <v>1968</v>
      </c>
      <c r="D9" s="152" t="s">
        <v>1953</v>
      </c>
      <c r="E9" s="161" t="s">
        <v>1949</v>
      </c>
      <c r="F9" s="145">
        <v>2</v>
      </c>
      <c r="G9" s="149">
        <v>5335</v>
      </c>
      <c r="H9" s="347" t="s">
        <v>1969</v>
      </c>
      <c r="I9" s="151" t="e">
        <f t="shared" si="0"/>
        <v>#VALUE!</v>
      </c>
      <c r="J9" s="152">
        <v>700</v>
      </c>
      <c r="K9" s="472">
        <v>56200</v>
      </c>
      <c r="L9" s="459"/>
    </row>
    <row r="10" spans="1:12" ht="27">
      <c r="A10">
        <v>8</v>
      </c>
      <c r="B10" s="152" t="s">
        <v>1970</v>
      </c>
      <c r="C10" s="152" t="s">
        <v>1971</v>
      </c>
      <c r="D10" s="145" t="s">
        <v>1948</v>
      </c>
      <c r="E10" s="161" t="s">
        <v>526</v>
      </c>
      <c r="F10" s="145">
        <v>5</v>
      </c>
      <c r="G10" s="149">
        <v>7088</v>
      </c>
      <c r="H10" s="153">
        <v>7557</v>
      </c>
      <c r="I10" s="151">
        <f t="shared" si="0"/>
        <v>0.937938335318248</v>
      </c>
      <c r="J10" s="152">
        <v>142</v>
      </c>
      <c r="K10" s="230">
        <v>360622</v>
      </c>
      <c r="L10" s="1045"/>
    </row>
    <row r="11" spans="1:12" ht="27">
      <c r="A11">
        <v>9</v>
      </c>
      <c r="B11" s="152" t="s">
        <v>1972</v>
      </c>
      <c r="C11" s="152" t="s">
        <v>1973</v>
      </c>
      <c r="D11" s="145" t="s">
        <v>1948</v>
      </c>
      <c r="E11" s="161" t="s">
        <v>526</v>
      </c>
      <c r="F11" s="145">
        <v>4</v>
      </c>
      <c r="G11" s="149">
        <v>14986</v>
      </c>
      <c r="H11" s="150">
        <v>0</v>
      </c>
      <c r="I11" s="151" t="e">
        <f t="shared" si="0"/>
        <v>#DIV/0!</v>
      </c>
      <c r="J11" s="152">
        <v>393</v>
      </c>
      <c r="K11" s="230">
        <v>738377</v>
      </c>
      <c r="L11" s="1045"/>
    </row>
    <row r="12" spans="1:12" ht="27">
      <c r="A12">
        <v>10</v>
      </c>
      <c r="B12" s="152" t="s">
        <v>1974</v>
      </c>
      <c r="C12" s="152" t="s">
        <v>1975</v>
      </c>
      <c r="D12" s="145" t="s">
        <v>1948</v>
      </c>
      <c r="E12" s="161" t="s">
        <v>526</v>
      </c>
      <c r="F12" s="145">
        <v>4</v>
      </c>
      <c r="G12" s="149">
        <v>17762</v>
      </c>
      <c r="H12" s="150">
        <v>0</v>
      </c>
      <c r="I12" s="151" t="e">
        <f t="shared" si="0"/>
        <v>#DIV/0!</v>
      </c>
      <c r="J12" s="152">
        <v>392</v>
      </c>
      <c r="K12" s="230">
        <v>895688</v>
      </c>
      <c r="L12" s="1045"/>
    </row>
    <row r="13" spans="1:12" ht="27">
      <c r="A13">
        <v>11</v>
      </c>
      <c r="B13" s="152" t="s">
        <v>1976</v>
      </c>
      <c r="C13" s="152" t="s">
        <v>1977</v>
      </c>
      <c r="D13" s="145" t="s">
        <v>1948</v>
      </c>
      <c r="E13" s="161" t="s">
        <v>526</v>
      </c>
      <c r="F13" s="145">
        <v>4</v>
      </c>
      <c r="G13" s="149">
        <v>17871</v>
      </c>
      <c r="H13" s="150">
        <v>0</v>
      </c>
      <c r="I13" s="151" t="e">
        <f t="shared" si="0"/>
        <v>#DIV/0!</v>
      </c>
      <c r="J13" s="152">
        <v>372</v>
      </c>
      <c r="K13" s="230">
        <v>907024</v>
      </c>
      <c r="L13" s="1045"/>
    </row>
    <row r="14" spans="1:12" ht="27">
      <c r="A14">
        <v>12</v>
      </c>
      <c r="B14" s="152" t="s">
        <v>1978</v>
      </c>
      <c r="C14" s="152" t="s">
        <v>1977</v>
      </c>
      <c r="D14" s="145" t="s">
        <v>1948</v>
      </c>
      <c r="E14" s="161" t="s">
        <v>526</v>
      </c>
      <c r="F14" s="145">
        <v>4</v>
      </c>
      <c r="G14" s="149">
        <v>8592</v>
      </c>
      <c r="H14" s="150">
        <v>0</v>
      </c>
      <c r="I14" s="151" t="e">
        <f t="shared" si="0"/>
        <v>#DIV/0!</v>
      </c>
      <c r="J14" s="152">
        <v>210</v>
      </c>
      <c r="K14" s="230">
        <v>427871</v>
      </c>
      <c r="L14" s="1045"/>
    </row>
    <row r="15" spans="1:12" ht="27">
      <c r="A15">
        <v>13</v>
      </c>
      <c r="B15" s="152" t="s">
        <v>1979</v>
      </c>
      <c r="C15" s="152" t="s">
        <v>1980</v>
      </c>
      <c r="D15" s="145" t="s">
        <v>1981</v>
      </c>
      <c r="E15" s="161" t="s">
        <v>526</v>
      </c>
      <c r="F15" s="145">
        <v>4</v>
      </c>
      <c r="G15" s="149">
        <v>8842</v>
      </c>
      <c r="H15" s="150">
        <v>0</v>
      </c>
      <c r="I15" s="151" t="e">
        <f t="shared" si="0"/>
        <v>#DIV/0!</v>
      </c>
      <c r="J15" s="152">
        <v>207</v>
      </c>
      <c r="K15" s="230">
        <v>442744</v>
      </c>
      <c r="L15" s="1045"/>
    </row>
    <row r="16" spans="1:12" ht="27">
      <c r="A16">
        <v>14</v>
      </c>
      <c r="B16" s="152" t="s">
        <v>1982</v>
      </c>
      <c r="C16" s="152" t="s">
        <v>1983</v>
      </c>
      <c r="D16" s="145" t="s">
        <v>1984</v>
      </c>
      <c r="E16" s="161" t="s">
        <v>526</v>
      </c>
      <c r="F16" s="145">
        <v>4</v>
      </c>
      <c r="G16" s="149">
        <v>11423</v>
      </c>
      <c r="H16" s="150">
        <v>0</v>
      </c>
      <c r="I16" s="151" t="e">
        <f t="shared" si="0"/>
        <v>#DIV/0!</v>
      </c>
      <c r="J16" s="152">
        <v>357</v>
      </c>
      <c r="K16" s="230">
        <v>546954</v>
      </c>
      <c r="L16" s="1045"/>
    </row>
    <row r="17" spans="1:12" ht="27">
      <c r="A17">
        <v>15</v>
      </c>
      <c r="B17" s="152" t="s">
        <v>1985</v>
      </c>
      <c r="C17" s="152" t="s">
        <v>1986</v>
      </c>
      <c r="D17" s="145" t="s">
        <v>1984</v>
      </c>
      <c r="E17" s="161" t="s">
        <v>526</v>
      </c>
      <c r="F17" s="145">
        <v>4</v>
      </c>
      <c r="G17" s="149">
        <v>6235</v>
      </c>
      <c r="H17" s="150">
        <v>0</v>
      </c>
      <c r="I17" s="151" t="e">
        <f t="shared" si="0"/>
        <v>#DIV/0!</v>
      </c>
      <c r="J17" s="152">
        <v>161</v>
      </c>
      <c r="K17" s="230">
        <v>308085</v>
      </c>
      <c r="L17" s="1045"/>
    </row>
    <row r="18" spans="1:12" ht="27">
      <c r="A18">
        <v>16</v>
      </c>
      <c r="B18" s="152" t="s">
        <v>1987</v>
      </c>
      <c r="C18" s="152" t="s">
        <v>1988</v>
      </c>
      <c r="D18" s="145" t="s">
        <v>1981</v>
      </c>
      <c r="E18" s="161" t="s">
        <v>526</v>
      </c>
      <c r="F18" s="145">
        <v>4</v>
      </c>
      <c r="G18" s="149">
        <v>9437</v>
      </c>
      <c r="H18" s="150">
        <v>0</v>
      </c>
      <c r="I18" s="151" t="e">
        <f t="shared" si="0"/>
        <v>#DIV/0!</v>
      </c>
      <c r="J18" s="152">
        <v>281</v>
      </c>
      <c r="K18" s="230">
        <v>455846</v>
      </c>
      <c r="L18" s="1045"/>
    </row>
    <row r="19" spans="1:12" ht="27">
      <c r="A19">
        <v>17</v>
      </c>
      <c r="B19" s="152" t="s">
        <v>1989</v>
      </c>
      <c r="C19" s="152" t="s">
        <v>1990</v>
      </c>
      <c r="D19" s="145" t="s">
        <v>650</v>
      </c>
      <c r="E19" s="161" t="s">
        <v>526</v>
      </c>
      <c r="F19" s="145">
        <v>4</v>
      </c>
      <c r="G19" s="149">
        <v>12209</v>
      </c>
      <c r="H19" s="150">
        <v>0</v>
      </c>
      <c r="I19" s="151" t="e">
        <f t="shared" si="0"/>
        <v>#DIV/0!</v>
      </c>
      <c r="J19" s="152">
        <v>273</v>
      </c>
      <c r="K19" s="230">
        <v>613649</v>
      </c>
      <c r="L19" s="1045"/>
    </row>
    <row r="20" spans="1:12" ht="27">
      <c r="A20">
        <v>18</v>
      </c>
      <c r="B20" s="152" t="s">
        <v>1991</v>
      </c>
      <c r="C20" s="152" t="s">
        <v>1992</v>
      </c>
      <c r="D20" s="145" t="s">
        <v>650</v>
      </c>
      <c r="E20" s="161" t="s">
        <v>526</v>
      </c>
      <c r="F20" s="145">
        <v>4</v>
      </c>
      <c r="G20" s="149">
        <v>12255</v>
      </c>
      <c r="H20" s="150">
        <v>0</v>
      </c>
      <c r="I20" s="151" t="e">
        <f t="shared" si="0"/>
        <v>#DIV/0!</v>
      </c>
      <c r="J20" s="152">
        <v>269</v>
      </c>
      <c r="K20" s="230">
        <v>617148</v>
      </c>
      <c r="L20" s="1045"/>
    </row>
    <row r="21" spans="1:12" ht="27">
      <c r="A21">
        <v>19</v>
      </c>
      <c r="B21" s="152" t="s">
        <v>1993</v>
      </c>
      <c r="C21" s="152" t="s">
        <v>1994</v>
      </c>
      <c r="D21" s="145" t="s">
        <v>1984</v>
      </c>
      <c r="E21" s="161" t="s">
        <v>526</v>
      </c>
      <c r="F21" s="145">
        <v>5</v>
      </c>
      <c r="G21" s="149">
        <v>7544</v>
      </c>
      <c r="H21" s="150">
        <v>0</v>
      </c>
      <c r="I21" s="151" t="e">
        <f t="shared" si="0"/>
        <v>#DIV/0!</v>
      </c>
      <c r="J21" s="152">
        <v>130</v>
      </c>
      <c r="K21" s="230">
        <v>389680</v>
      </c>
      <c r="L21" s="1045"/>
    </row>
    <row r="22" spans="1:12" s="14" customFormat="1" ht="54">
      <c r="A22">
        <v>20</v>
      </c>
      <c r="B22" s="152" t="s">
        <v>1995</v>
      </c>
      <c r="C22" s="152" t="s">
        <v>1996</v>
      </c>
      <c r="D22" s="152" t="s">
        <v>1997</v>
      </c>
      <c r="E22" s="161" t="s">
        <v>1998</v>
      </c>
      <c r="F22" s="145">
        <v>1</v>
      </c>
      <c r="G22" s="149">
        <v>68296</v>
      </c>
      <c r="H22" s="150">
        <v>68296</v>
      </c>
      <c r="I22" s="151">
        <f>G22/H22</f>
        <v>1</v>
      </c>
      <c r="J22" s="152" t="s">
        <v>1999</v>
      </c>
      <c r="K22" s="472">
        <v>3822970</v>
      </c>
      <c r="L22" s="459"/>
    </row>
    <row r="23" spans="1:12" s="14" customFormat="1" ht="40.5">
      <c r="A23">
        <v>21</v>
      </c>
      <c r="B23" s="293" t="s">
        <v>2000</v>
      </c>
      <c r="C23" s="293" t="s">
        <v>2001</v>
      </c>
      <c r="D23" s="293" t="s">
        <v>2002</v>
      </c>
      <c r="E23" s="221" t="s">
        <v>833</v>
      </c>
      <c r="F23" s="221">
        <v>1</v>
      </c>
      <c r="G23" s="295">
        <v>56482</v>
      </c>
      <c r="H23" s="733">
        <v>56482</v>
      </c>
      <c r="I23" s="151">
        <f>G23/H23</f>
        <v>1</v>
      </c>
      <c r="J23" s="293" t="s">
        <v>2003</v>
      </c>
      <c r="K23" s="663">
        <v>3349600</v>
      </c>
      <c r="L23"/>
    </row>
    <row r="24" spans="1:12" s="14" customFormat="1" ht="40.5">
      <c r="A24">
        <v>22</v>
      </c>
      <c r="B24" s="293" t="s">
        <v>2004</v>
      </c>
      <c r="C24" s="293" t="s">
        <v>2005</v>
      </c>
      <c r="D24" s="221" t="s">
        <v>866</v>
      </c>
      <c r="E24" s="560" t="s">
        <v>833</v>
      </c>
      <c r="F24" s="221">
        <v>3</v>
      </c>
      <c r="G24" s="149">
        <v>35934</v>
      </c>
      <c r="H24" s="347" t="s">
        <v>1969</v>
      </c>
      <c r="I24" s="151" t="e">
        <f aca="true" t="shared" si="1" ref="I24:I41">G24/H24</f>
        <v>#VALUE!</v>
      </c>
      <c r="J24" s="647">
        <v>967</v>
      </c>
      <c r="K24" s="647">
        <v>1550262</v>
      </c>
      <c r="L24" s="1046"/>
    </row>
    <row r="25" spans="1:12" ht="40.5">
      <c r="A25">
        <v>23</v>
      </c>
      <c r="B25" s="293" t="s">
        <v>2006</v>
      </c>
      <c r="C25" s="293" t="s">
        <v>2005</v>
      </c>
      <c r="D25" s="221" t="s">
        <v>866</v>
      </c>
      <c r="E25" s="560" t="s">
        <v>833</v>
      </c>
      <c r="F25" s="221">
        <v>3</v>
      </c>
      <c r="G25" s="149">
        <v>92377</v>
      </c>
      <c r="H25" s="347" t="s">
        <v>1969</v>
      </c>
      <c r="I25" s="151" t="e">
        <f t="shared" si="1"/>
        <v>#VALUE!</v>
      </c>
      <c r="J25" s="647">
        <v>2787</v>
      </c>
      <c r="K25" s="647">
        <v>5395564</v>
      </c>
      <c r="L25" s="1046"/>
    </row>
    <row r="26" spans="1:12" ht="40.5">
      <c r="A26">
        <v>24</v>
      </c>
      <c r="B26" s="293" t="s">
        <v>2007</v>
      </c>
      <c r="C26" s="293" t="s">
        <v>2005</v>
      </c>
      <c r="D26" s="221" t="s">
        <v>866</v>
      </c>
      <c r="E26" s="560" t="s">
        <v>1998</v>
      </c>
      <c r="F26" s="221">
        <v>4</v>
      </c>
      <c r="G26" s="149">
        <v>53587</v>
      </c>
      <c r="H26" s="347" t="s">
        <v>1969</v>
      </c>
      <c r="I26" s="151" t="e">
        <f t="shared" si="1"/>
        <v>#VALUE!</v>
      </c>
      <c r="J26" s="647">
        <v>1659</v>
      </c>
      <c r="K26" s="647">
        <v>2118040</v>
      </c>
      <c r="L26" s="1046"/>
    </row>
    <row r="27" spans="1:12" ht="40.5">
      <c r="A27">
        <v>25</v>
      </c>
      <c r="B27" s="293" t="s">
        <v>2008</v>
      </c>
      <c r="C27" s="293" t="s">
        <v>2005</v>
      </c>
      <c r="D27" s="221" t="s">
        <v>866</v>
      </c>
      <c r="E27" s="560" t="s">
        <v>1998</v>
      </c>
      <c r="F27" s="221">
        <v>3</v>
      </c>
      <c r="G27" s="149">
        <v>93229</v>
      </c>
      <c r="H27" s="347" t="s">
        <v>1969</v>
      </c>
      <c r="I27" s="151" t="e">
        <f t="shared" si="1"/>
        <v>#VALUE!</v>
      </c>
      <c r="J27" s="647">
        <v>2648</v>
      </c>
      <c r="K27" s="647">
        <v>3884826</v>
      </c>
      <c r="L27" s="1046"/>
    </row>
    <row r="28" spans="1:12" ht="40.5">
      <c r="A28">
        <v>26</v>
      </c>
      <c r="B28" s="293" t="s">
        <v>2009</v>
      </c>
      <c r="C28" s="293" t="s">
        <v>2005</v>
      </c>
      <c r="D28" s="221" t="s">
        <v>866</v>
      </c>
      <c r="E28" s="560" t="s">
        <v>833</v>
      </c>
      <c r="F28" s="221">
        <v>3</v>
      </c>
      <c r="G28" s="149">
        <v>79849</v>
      </c>
      <c r="H28" s="347" t="s">
        <v>1969</v>
      </c>
      <c r="I28" s="151" t="e">
        <f t="shared" si="1"/>
        <v>#VALUE!</v>
      </c>
      <c r="J28" s="647">
        <v>2214</v>
      </c>
      <c r="K28" s="647">
        <v>3364325</v>
      </c>
      <c r="L28" s="1046"/>
    </row>
    <row r="29" spans="1:12" ht="40.5">
      <c r="A29">
        <v>27</v>
      </c>
      <c r="B29" s="293" t="s">
        <v>2010</v>
      </c>
      <c r="C29" s="293" t="s">
        <v>2005</v>
      </c>
      <c r="D29" s="221" t="s">
        <v>866</v>
      </c>
      <c r="E29" s="560" t="s">
        <v>833</v>
      </c>
      <c r="F29" s="221">
        <v>3</v>
      </c>
      <c r="G29" s="149">
        <v>92531</v>
      </c>
      <c r="H29" s="347" t="s">
        <v>1969</v>
      </c>
      <c r="I29" s="151" t="e">
        <f t="shared" si="1"/>
        <v>#VALUE!</v>
      </c>
      <c r="J29" s="647">
        <v>1786</v>
      </c>
      <c r="K29" s="647">
        <v>3939871</v>
      </c>
      <c r="L29" s="1046"/>
    </row>
    <row r="30" spans="1:12" ht="40.5">
      <c r="A30">
        <v>28</v>
      </c>
      <c r="B30" s="293" t="s">
        <v>2011</v>
      </c>
      <c r="C30" s="293" t="s">
        <v>2005</v>
      </c>
      <c r="D30" s="221" t="s">
        <v>866</v>
      </c>
      <c r="E30" s="560" t="s">
        <v>1998</v>
      </c>
      <c r="F30" s="221">
        <v>3</v>
      </c>
      <c r="G30" s="149">
        <v>63826</v>
      </c>
      <c r="H30" s="347" t="s">
        <v>1969</v>
      </c>
      <c r="I30" s="151" t="e">
        <f t="shared" si="1"/>
        <v>#VALUE!</v>
      </c>
      <c r="J30" s="647">
        <v>1850</v>
      </c>
      <c r="K30" s="647">
        <v>2640307</v>
      </c>
      <c r="L30" s="1046"/>
    </row>
    <row r="31" spans="1:12" s="14" customFormat="1" ht="40.5">
      <c r="A31">
        <v>29</v>
      </c>
      <c r="B31" s="293" t="s">
        <v>2012</v>
      </c>
      <c r="C31" s="293" t="s">
        <v>2005</v>
      </c>
      <c r="D31" s="221" t="s">
        <v>866</v>
      </c>
      <c r="E31" s="560" t="s">
        <v>833</v>
      </c>
      <c r="F31" s="221">
        <v>4</v>
      </c>
      <c r="G31" s="149">
        <v>70324</v>
      </c>
      <c r="H31" s="347" t="s">
        <v>1969</v>
      </c>
      <c r="I31" s="151" t="e">
        <f t="shared" si="1"/>
        <v>#VALUE!</v>
      </c>
      <c r="J31" s="647">
        <v>2019</v>
      </c>
      <c r="K31" s="647">
        <v>2911517</v>
      </c>
      <c r="L31" s="1046"/>
    </row>
    <row r="32" spans="1:12" ht="40.5">
      <c r="A32">
        <v>30</v>
      </c>
      <c r="B32" s="293" t="s">
        <v>2013</v>
      </c>
      <c r="C32" s="293" t="s">
        <v>2005</v>
      </c>
      <c r="D32" s="221" t="s">
        <v>866</v>
      </c>
      <c r="E32" s="560" t="s">
        <v>1998</v>
      </c>
      <c r="F32" s="221">
        <v>4</v>
      </c>
      <c r="G32" s="149">
        <v>45849</v>
      </c>
      <c r="H32" s="347" t="s">
        <v>1969</v>
      </c>
      <c r="I32" s="151" t="e">
        <f t="shared" si="1"/>
        <v>#VALUE!</v>
      </c>
      <c r="J32" s="647">
        <v>1671</v>
      </c>
      <c r="K32" s="647">
        <v>2191201</v>
      </c>
      <c r="L32" s="1046"/>
    </row>
    <row r="33" spans="1:12" ht="40.5">
      <c r="A33">
        <v>31</v>
      </c>
      <c r="B33" s="293" t="s">
        <v>2014</v>
      </c>
      <c r="C33" s="293" t="s">
        <v>2005</v>
      </c>
      <c r="D33" s="221" t="s">
        <v>866</v>
      </c>
      <c r="E33" s="560" t="s">
        <v>833</v>
      </c>
      <c r="F33" s="221">
        <v>3</v>
      </c>
      <c r="G33" s="149">
        <v>62743</v>
      </c>
      <c r="H33" s="347" t="s">
        <v>1969</v>
      </c>
      <c r="I33" s="151" t="e">
        <f t="shared" si="1"/>
        <v>#VALUE!</v>
      </c>
      <c r="J33" s="647">
        <v>1423</v>
      </c>
      <c r="K33" s="647">
        <v>2443808</v>
      </c>
      <c r="L33" s="1046"/>
    </row>
    <row r="34" spans="1:12" ht="40.5">
      <c r="A34">
        <v>32</v>
      </c>
      <c r="B34" s="293" t="s">
        <v>2015</v>
      </c>
      <c r="C34" s="293" t="s">
        <v>2005</v>
      </c>
      <c r="D34" s="221" t="s">
        <v>866</v>
      </c>
      <c r="E34" s="560" t="s">
        <v>833</v>
      </c>
      <c r="F34" s="221">
        <v>3</v>
      </c>
      <c r="G34" s="149">
        <v>46684</v>
      </c>
      <c r="H34" s="347" t="s">
        <v>1969</v>
      </c>
      <c r="I34" s="151" t="e">
        <f t="shared" si="1"/>
        <v>#VALUE!</v>
      </c>
      <c r="J34" s="647">
        <v>1237</v>
      </c>
      <c r="K34" s="647">
        <v>1908259</v>
      </c>
      <c r="L34" s="1046"/>
    </row>
    <row r="35" spans="1:12" ht="40.5">
      <c r="A35">
        <v>33</v>
      </c>
      <c r="B35" s="293" t="s">
        <v>2016</v>
      </c>
      <c r="C35" s="293" t="s">
        <v>2005</v>
      </c>
      <c r="D35" s="221" t="s">
        <v>866</v>
      </c>
      <c r="E35" s="560" t="s">
        <v>833</v>
      </c>
      <c r="F35" s="221">
        <v>3</v>
      </c>
      <c r="G35" s="149">
        <v>43901</v>
      </c>
      <c r="H35" s="347" t="s">
        <v>1969</v>
      </c>
      <c r="I35" s="151" t="e">
        <f t="shared" si="1"/>
        <v>#VALUE!</v>
      </c>
      <c r="J35" s="647">
        <v>1190</v>
      </c>
      <c r="K35" s="647">
        <v>1827664</v>
      </c>
      <c r="L35" s="1046"/>
    </row>
    <row r="36" spans="1:12" ht="40.5">
      <c r="A36">
        <v>34</v>
      </c>
      <c r="B36" s="293" t="s">
        <v>2017</v>
      </c>
      <c r="C36" s="293" t="s">
        <v>2005</v>
      </c>
      <c r="D36" s="221" t="s">
        <v>866</v>
      </c>
      <c r="E36" s="560" t="s">
        <v>833</v>
      </c>
      <c r="F36" s="221">
        <v>3</v>
      </c>
      <c r="G36" s="149">
        <v>55080</v>
      </c>
      <c r="H36" s="347" t="s">
        <v>1969</v>
      </c>
      <c r="I36" s="151" t="e">
        <f t="shared" si="1"/>
        <v>#VALUE!</v>
      </c>
      <c r="J36" s="647">
        <v>1530</v>
      </c>
      <c r="K36" s="647">
        <v>2329992</v>
      </c>
      <c r="L36" s="1046"/>
    </row>
    <row r="37" spans="1:12" ht="40.5">
      <c r="A37">
        <v>35</v>
      </c>
      <c r="B37" s="293" t="s">
        <v>2018</v>
      </c>
      <c r="C37" s="293" t="s">
        <v>2019</v>
      </c>
      <c r="D37" s="221" t="s">
        <v>866</v>
      </c>
      <c r="E37" s="560" t="s">
        <v>1998</v>
      </c>
      <c r="F37" s="221">
        <v>2</v>
      </c>
      <c r="G37" s="149">
        <v>6239</v>
      </c>
      <c r="H37" s="150" t="s">
        <v>614</v>
      </c>
      <c r="I37" s="151" t="e">
        <f t="shared" si="1"/>
        <v>#VALUE!</v>
      </c>
      <c r="J37" s="293">
        <v>154</v>
      </c>
      <c r="K37" s="158">
        <v>294680</v>
      </c>
      <c r="L37" s="1046"/>
    </row>
    <row r="38" spans="1:12" ht="40.5">
      <c r="A38">
        <v>36</v>
      </c>
      <c r="B38" s="293" t="s">
        <v>2020</v>
      </c>
      <c r="C38" s="293" t="s">
        <v>2021</v>
      </c>
      <c r="D38" s="221" t="s">
        <v>866</v>
      </c>
      <c r="E38" s="560" t="s">
        <v>833</v>
      </c>
      <c r="F38" s="221">
        <v>1</v>
      </c>
      <c r="G38" s="149">
        <v>7238</v>
      </c>
      <c r="H38" s="347" t="s">
        <v>1969</v>
      </c>
      <c r="I38" s="151" t="e">
        <f t="shared" si="1"/>
        <v>#VALUE!</v>
      </c>
      <c r="J38" s="293">
        <v>195</v>
      </c>
      <c r="K38" s="664">
        <v>315510</v>
      </c>
      <c r="L38" s="1046"/>
    </row>
    <row r="39" spans="1:12" ht="54">
      <c r="A39">
        <v>37</v>
      </c>
      <c r="B39" s="293" t="s">
        <v>2022</v>
      </c>
      <c r="C39" s="293" t="s">
        <v>2023</v>
      </c>
      <c r="D39" s="221" t="s">
        <v>2024</v>
      </c>
      <c r="E39" s="560" t="s">
        <v>833</v>
      </c>
      <c r="F39" s="221">
        <v>3</v>
      </c>
      <c r="G39" s="149">
        <v>4801</v>
      </c>
      <c r="H39" s="150">
        <v>5524</v>
      </c>
      <c r="I39" s="151">
        <f t="shared" si="1"/>
        <v>0.8691165821868212</v>
      </c>
      <c r="J39" s="293">
        <v>223</v>
      </c>
      <c r="K39" s="293">
        <v>133604</v>
      </c>
      <c r="L39" s="1046"/>
    </row>
    <row r="40" spans="1:12" ht="40.5">
      <c r="A40">
        <v>38</v>
      </c>
      <c r="B40" s="293" t="s">
        <v>2025</v>
      </c>
      <c r="C40" s="293" t="s">
        <v>2026</v>
      </c>
      <c r="D40" s="293" t="s">
        <v>502</v>
      </c>
      <c r="E40" s="560" t="s">
        <v>833</v>
      </c>
      <c r="F40" s="221">
        <v>3</v>
      </c>
      <c r="G40" s="149">
        <v>3719</v>
      </c>
      <c r="H40" s="150">
        <v>3805</v>
      </c>
      <c r="I40" s="151">
        <f t="shared" si="1"/>
        <v>0.9773981603153745</v>
      </c>
      <c r="J40" s="293">
        <v>69</v>
      </c>
      <c r="K40" s="293">
        <v>183738</v>
      </c>
      <c r="L40" s="1046"/>
    </row>
    <row r="41" spans="1:12" ht="40.5">
      <c r="A41">
        <v>39</v>
      </c>
      <c r="B41" s="152" t="s">
        <v>2027</v>
      </c>
      <c r="C41" s="152" t="s">
        <v>2028</v>
      </c>
      <c r="D41" s="221" t="s">
        <v>866</v>
      </c>
      <c r="E41" s="560" t="s">
        <v>833</v>
      </c>
      <c r="F41" s="221">
        <v>1</v>
      </c>
      <c r="G41" s="149">
        <v>13466</v>
      </c>
      <c r="H41" s="347" t="s">
        <v>1969</v>
      </c>
      <c r="I41" s="151" t="e">
        <f t="shared" si="1"/>
        <v>#VALUE!</v>
      </c>
      <c r="J41" s="293">
        <v>330</v>
      </c>
      <c r="K41" s="293">
        <v>633154</v>
      </c>
      <c r="L41" s="1046"/>
    </row>
    <row r="42" spans="2:9" ht="13.5">
      <c r="B42" s="11" t="s">
        <v>3</v>
      </c>
      <c r="G42" s="4">
        <f>SUM(G3:G41)</f>
        <v>1363541</v>
      </c>
      <c r="H42" s="4">
        <f>SUM(H3:H41)</f>
        <v>167974</v>
      </c>
      <c r="I42" s="5">
        <f>G42/H42</f>
        <v>8.117571767059188</v>
      </c>
    </row>
    <row r="43" spans="2:9" ht="27">
      <c r="B43" s="17"/>
      <c r="F43" s="724" t="s">
        <v>2218</v>
      </c>
      <c r="G43" s="4">
        <f>SUM(G3:G41)-G22-G23</f>
        <v>1238763</v>
      </c>
      <c r="H43" s="4">
        <f>SUM(H3:H41)-H22-H23</f>
        <v>43196</v>
      </c>
      <c r="I43" s="5">
        <f>G43/H43</f>
        <v>28.677724789332345</v>
      </c>
    </row>
    <row r="44" spans="2:9" ht="27">
      <c r="B44" s="17"/>
      <c r="F44" s="726" t="s">
        <v>2226</v>
      </c>
      <c r="G44" s="4">
        <f>G3+G8+G10+G22+G23+G39+G40</f>
        <v>166367</v>
      </c>
      <c r="H44" s="4">
        <f>H3+H8+H10+H22+H23+H39+H40</f>
        <v>167974</v>
      </c>
      <c r="I44" s="5">
        <f>G44/H44</f>
        <v>0.9904330432090681</v>
      </c>
    </row>
    <row r="45" spans="12:13" ht="13.5">
      <c r="L45" s="1"/>
      <c r="M45" s="1"/>
    </row>
    <row r="46" spans="1:14" ht="40.5">
      <c r="A46" s="178" t="s">
        <v>2253</v>
      </c>
      <c r="B46" t="s">
        <v>331</v>
      </c>
      <c r="C46" t="s">
        <v>0</v>
      </c>
      <c r="D46" t="s">
        <v>1</v>
      </c>
      <c r="E46" t="s">
        <v>98</v>
      </c>
      <c r="F46" s="17" t="s">
        <v>106</v>
      </c>
      <c r="G46" t="s">
        <v>332</v>
      </c>
      <c r="H46" s="1" t="s">
        <v>493</v>
      </c>
      <c r="I46" s="1" t="s">
        <v>100</v>
      </c>
      <c r="J46" s="1" t="s">
        <v>28</v>
      </c>
      <c r="K46" s="1" t="s">
        <v>29</v>
      </c>
      <c r="L46" s="1" t="s">
        <v>99</v>
      </c>
      <c r="M46" s="1" t="s">
        <v>494</v>
      </c>
      <c r="N46" t="s">
        <v>2029</v>
      </c>
    </row>
    <row r="47" spans="1:13" ht="202.5">
      <c r="A47">
        <v>1</v>
      </c>
      <c r="B47" s="665" t="s">
        <v>2030</v>
      </c>
      <c r="C47" s="293" t="s">
        <v>2031</v>
      </c>
      <c r="D47" s="221" t="s">
        <v>509</v>
      </c>
      <c r="E47" s="560" t="s">
        <v>319</v>
      </c>
      <c r="F47" s="221">
        <v>1</v>
      </c>
      <c r="G47" s="666">
        <v>2905</v>
      </c>
      <c r="H47" s="296">
        <v>0</v>
      </c>
      <c r="I47" s="164" t="e">
        <f>G47/H47</f>
        <v>#DIV/0!</v>
      </c>
      <c r="J47" s="667" t="s">
        <v>2032</v>
      </c>
      <c r="K47" s="287">
        <v>57648</v>
      </c>
      <c r="L47" s="293" t="s">
        <v>2033</v>
      </c>
      <c r="M47" s="293" t="s">
        <v>2034</v>
      </c>
    </row>
    <row r="48" spans="1:13" ht="40.5">
      <c r="A48">
        <v>2</v>
      </c>
      <c r="B48" s="420" t="s">
        <v>2035</v>
      </c>
      <c r="C48" s="2" t="s">
        <v>2036</v>
      </c>
      <c r="D48" s="2" t="s">
        <v>2037</v>
      </c>
      <c r="E48" s="144" t="s">
        <v>2038</v>
      </c>
      <c r="F48" s="145">
        <v>2</v>
      </c>
      <c r="G48" s="148">
        <v>52987</v>
      </c>
      <c r="H48" s="147">
        <v>53456</v>
      </c>
      <c r="I48" s="6">
        <f>G48/H48</f>
        <v>0.9912264292128106</v>
      </c>
      <c r="J48" s="132">
        <v>1150</v>
      </c>
      <c r="K48" s="132">
        <v>2584093</v>
      </c>
      <c r="L48" s="169" t="s">
        <v>647</v>
      </c>
      <c r="M48" s="169" t="s">
        <v>2039</v>
      </c>
    </row>
    <row r="49" spans="2:9" ht="13.5">
      <c r="B49" s="11" t="s">
        <v>3</v>
      </c>
      <c r="G49" s="4">
        <f>SUM(G47:G48)</f>
        <v>55892</v>
      </c>
      <c r="H49" s="4">
        <f>SUM(H47:H48)</f>
        <v>53456</v>
      </c>
      <c r="I49" s="5">
        <f>G49/H49</f>
        <v>1.0455701885662976</v>
      </c>
    </row>
    <row r="50" spans="6:9" ht="27">
      <c r="F50" s="724" t="s">
        <v>2218</v>
      </c>
      <c r="G50" s="4">
        <f>G49</f>
        <v>55892</v>
      </c>
      <c r="H50" s="4">
        <f>H49</f>
        <v>53456</v>
      </c>
      <c r="I50" s="5">
        <f>G50/H50</f>
        <v>1.0455701885662976</v>
      </c>
    </row>
    <row r="51" spans="6:9" ht="27">
      <c r="F51" s="726" t="s">
        <v>2226</v>
      </c>
      <c r="G51">
        <v>0</v>
      </c>
      <c r="H51">
        <v>0</v>
      </c>
      <c r="I51" s="5" t="e">
        <f>G51/H51</f>
        <v>#DIV/0!</v>
      </c>
    </row>
  </sheetData>
  <sheetProtection/>
  <mergeCells count="3">
    <mergeCell ref="L3:L6"/>
    <mergeCell ref="L10:L21"/>
    <mergeCell ref="L24:L41"/>
  </mergeCells>
  <printOptions/>
  <pageMargins left="0" right="0" top="0" bottom="0" header="0" footer="0"/>
  <pageSetup horizontalDpi="600" verticalDpi="600" orientation="landscape" paperSize="9" scale="60"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K8"/>
  <sheetViews>
    <sheetView zoomScalePageLayoutView="0" workbookViewId="0" topLeftCell="A1">
      <selection activeCell="A2" sqref="A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1.125" style="1" customWidth="1"/>
  </cols>
  <sheetData>
    <row r="1" spans="1:8" ht="13.5">
      <c r="A1" t="s">
        <v>8</v>
      </c>
      <c r="B1" s="142" t="s">
        <v>2220</v>
      </c>
      <c r="H1" t="s">
        <v>26</v>
      </c>
    </row>
    <row r="2" spans="1:11" ht="54">
      <c r="A2" s="143" t="s">
        <v>2252</v>
      </c>
      <c r="B2" t="s">
        <v>331</v>
      </c>
      <c r="C2" t="s">
        <v>0</v>
      </c>
      <c r="D2" t="s">
        <v>1</v>
      </c>
      <c r="E2" t="s">
        <v>2</v>
      </c>
      <c r="F2" s="17" t="s">
        <v>31</v>
      </c>
      <c r="G2" t="s">
        <v>332</v>
      </c>
      <c r="H2" s="1" t="s">
        <v>333</v>
      </c>
      <c r="I2" s="1" t="s">
        <v>30</v>
      </c>
      <c r="J2" s="1" t="s">
        <v>28</v>
      </c>
      <c r="K2" s="1" t="s">
        <v>29</v>
      </c>
    </row>
    <row r="3" spans="1:11" ht="24">
      <c r="A3">
        <v>1</v>
      </c>
      <c r="B3" s="540" t="s">
        <v>1392</v>
      </c>
      <c r="C3" s="219" t="s">
        <v>365</v>
      </c>
      <c r="D3" s="201" t="s">
        <v>1393</v>
      </c>
      <c r="E3" s="201" t="s">
        <v>317</v>
      </c>
      <c r="F3" s="219">
        <v>2</v>
      </c>
      <c r="G3" s="541">
        <v>95406</v>
      </c>
      <c r="H3" s="542">
        <v>102701</v>
      </c>
      <c r="I3" s="6">
        <f aca="true" t="shared" si="0" ref="I3:I8">G3/H3</f>
        <v>0.928968559215587</v>
      </c>
      <c r="J3" s="542">
        <v>790</v>
      </c>
      <c r="K3" s="542">
        <v>1838400</v>
      </c>
    </row>
    <row r="4" spans="1:11" ht="24">
      <c r="A4">
        <v>2</v>
      </c>
      <c r="B4" s="540" t="s">
        <v>1394</v>
      </c>
      <c r="C4" s="219" t="s">
        <v>365</v>
      </c>
      <c r="D4" s="201" t="s">
        <v>1395</v>
      </c>
      <c r="E4" s="201" t="s">
        <v>317</v>
      </c>
      <c r="F4" s="219">
        <v>1</v>
      </c>
      <c r="G4" s="541">
        <v>106018</v>
      </c>
      <c r="H4" s="542">
        <v>106018</v>
      </c>
      <c r="I4" s="6">
        <f t="shared" si="0"/>
        <v>1</v>
      </c>
      <c r="J4" s="542">
        <v>900</v>
      </c>
      <c r="K4" s="542">
        <v>1975000</v>
      </c>
    </row>
    <row r="5" spans="1:11" ht="24">
      <c r="A5">
        <v>3</v>
      </c>
      <c r="B5" s="543" t="s">
        <v>1396</v>
      </c>
      <c r="C5" s="219" t="s">
        <v>365</v>
      </c>
      <c r="D5" s="544" t="s">
        <v>1397</v>
      </c>
      <c r="E5" s="218" t="s">
        <v>852</v>
      </c>
      <c r="F5" s="219">
        <v>2</v>
      </c>
      <c r="G5" s="541">
        <v>153202</v>
      </c>
      <c r="H5" s="541">
        <v>153202</v>
      </c>
      <c r="I5" s="6">
        <f t="shared" si="0"/>
        <v>1</v>
      </c>
      <c r="J5" s="219">
        <v>840</v>
      </c>
      <c r="K5" s="541">
        <v>1084333</v>
      </c>
    </row>
    <row r="6" spans="2:9" ht="13.5">
      <c r="B6" s="11" t="s">
        <v>3</v>
      </c>
      <c r="G6" s="4">
        <f>SUM(G3:G5)</f>
        <v>354626</v>
      </c>
      <c r="H6" s="4">
        <f>SUM(H3:H5)</f>
        <v>361921</v>
      </c>
      <c r="I6" s="5">
        <f t="shared" si="0"/>
        <v>0.9798436675407064</v>
      </c>
    </row>
    <row r="7" spans="2:9" ht="27">
      <c r="B7" s="17"/>
      <c r="F7" s="724" t="s">
        <v>2218</v>
      </c>
      <c r="G7" s="190">
        <f>SUM(G3:G5)-G4-G5</f>
        <v>95406</v>
      </c>
      <c r="H7" s="190">
        <f>SUM(H3:H5)-H4-H5</f>
        <v>102701</v>
      </c>
      <c r="I7" s="5">
        <f t="shared" si="0"/>
        <v>0.928968559215587</v>
      </c>
    </row>
    <row r="8" spans="2:9" ht="27">
      <c r="B8" s="17"/>
      <c r="F8" s="726" t="s">
        <v>2226</v>
      </c>
      <c r="G8" s="4">
        <f>G7</f>
        <v>95406</v>
      </c>
      <c r="H8" s="4">
        <f>H7</f>
        <v>102701</v>
      </c>
      <c r="I8" s="5">
        <f t="shared" si="0"/>
        <v>0.928968559215587</v>
      </c>
    </row>
  </sheetData>
  <sheetProtection/>
  <printOptions/>
  <pageMargins left="0.75" right="0.75" top="0.59" bottom="0.55" header="0.512" footer="0.512"/>
  <pageSetup fitToHeight="1" fitToWidth="1" horizontalDpi="600" verticalDpi="600" orientation="landscape" paperSize="9" scale="94" r:id="rId1"/>
</worksheet>
</file>

<file path=xl/worksheets/sheet50.xml><?xml version="1.0" encoding="utf-8"?>
<worksheet xmlns="http://schemas.openxmlformats.org/spreadsheetml/2006/main" xmlns:r="http://schemas.openxmlformats.org/officeDocument/2006/relationships">
  <sheetPr>
    <tabColor rgb="FFFFFF00"/>
  </sheetPr>
  <dimension ref="B2:N52"/>
  <sheetViews>
    <sheetView zoomScalePageLayoutView="0" workbookViewId="0" topLeftCell="A1">
      <pane ySplit="4" topLeftCell="A45" activePane="bottomLeft" state="frozen"/>
      <selection pane="topLeft" activeCell="A1" sqref="A1"/>
      <selection pane="bottomLeft" activeCell="H49" sqref="H49"/>
    </sheetView>
  </sheetViews>
  <sheetFormatPr defaultColWidth="9.00390625" defaultRowHeight="13.5"/>
  <cols>
    <col min="1" max="1" width="2.125" style="352" customWidth="1"/>
    <col min="2" max="2" width="9.00390625" style="352" customWidth="1"/>
    <col min="3" max="3" width="20.00390625" style="352" customWidth="1"/>
    <col min="4" max="4" width="11.00390625" style="352" bestFit="1" customWidth="1"/>
    <col min="5" max="5" width="18.375" style="352" bestFit="1" customWidth="1"/>
    <col min="6" max="6" width="17.50390625" style="352" customWidth="1"/>
    <col min="7" max="7" width="10.875" style="354" customWidth="1"/>
    <col min="8" max="9" width="12.375" style="352" customWidth="1"/>
    <col min="10" max="10" width="10.875" style="352" customWidth="1"/>
    <col min="11" max="11" width="9.125" style="353" customWidth="1"/>
    <col min="12" max="12" width="12.375" style="353" customWidth="1"/>
    <col min="13" max="14" width="10.625" style="352" customWidth="1"/>
    <col min="15" max="15" width="2.125" style="352" customWidth="1"/>
    <col min="16" max="16384" width="9.00390625" style="352" customWidth="1"/>
  </cols>
  <sheetData>
    <row r="1" ht="18" customHeight="1"/>
    <row r="2" spans="2:3" ht="18" customHeight="1">
      <c r="B2" s="352" t="s">
        <v>8</v>
      </c>
      <c r="C2" s="417" t="s">
        <v>982</v>
      </c>
    </row>
    <row r="3" spans="3:9" ht="18" customHeight="1" thickBot="1">
      <c r="C3" s="416"/>
      <c r="I3" s="352" t="s">
        <v>26</v>
      </c>
    </row>
    <row r="4" spans="2:12" ht="67.5">
      <c r="B4" s="415" t="s">
        <v>2252</v>
      </c>
      <c r="C4" s="414" t="s">
        <v>331</v>
      </c>
      <c r="D4" s="414" t="s">
        <v>0</v>
      </c>
      <c r="E4" s="414" t="s">
        <v>1</v>
      </c>
      <c r="F4" s="414" t="s">
        <v>2</v>
      </c>
      <c r="G4" s="413" t="s">
        <v>321</v>
      </c>
      <c r="H4" s="413" t="s">
        <v>981</v>
      </c>
      <c r="I4" s="413" t="s">
        <v>980</v>
      </c>
      <c r="J4" s="413" t="s">
        <v>30</v>
      </c>
      <c r="K4" s="413" t="s">
        <v>28</v>
      </c>
      <c r="L4" s="412" t="s">
        <v>922</v>
      </c>
    </row>
    <row r="5" spans="2:12" ht="24">
      <c r="B5" s="411">
        <v>1</v>
      </c>
      <c r="C5" s="410" t="s">
        <v>979</v>
      </c>
      <c r="D5" s="370" t="s">
        <v>973</v>
      </c>
      <c r="E5" s="370" t="s">
        <v>376</v>
      </c>
      <c r="F5" s="370" t="s">
        <v>317</v>
      </c>
      <c r="G5" s="409">
        <v>2</v>
      </c>
      <c r="H5" s="408">
        <v>28726</v>
      </c>
      <c r="I5" s="370" t="s">
        <v>957</v>
      </c>
      <c r="J5" s="407" t="e">
        <f aca="true" t="shared" si="0" ref="J5:J46">H5/I5</f>
        <v>#VALUE!</v>
      </c>
      <c r="K5" s="362">
        <v>3500</v>
      </c>
      <c r="L5" s="406">
        <v>722550</v>
      </c>
    </row>
    <row r="6" spans="2:12" ht="24">
      <c r="B6" s="399">
        <v>2</v>
      </c>
      <c r="C6" s="405" t="s">
        <v>978</v>
      </c>
      <c r="D6" s="397" t="s">
        <v>973</v>
      </c>
      <c r="E6" s="397" t="s">
        <v>376</v>
      </c>
      <c r="F6" s="397" t="s">
        <v>317</v>
      </c>
      <c r="G6" s="394">
        <v>2</v>
      </c>
      <c r="H6" s="404">
        <v>50762</v>
      </c>
      <c r="I6" s="397" t="s">
        <v>957</v>
      </c>
      <c r="J6" s="400" t="e">
        <f t="shared" si="0"/>
        <v>#VALUE!</v>
      </c>
      <c r="K6" s="392">
        <v>4300</v>
      </c>
      <c r="L6" s="391">
        <v>1809010</v>
      </c>
    </row>
    <row r="7" spans="2:12" ht="24">
      <c r="B7" s="399">
        <v>3</v>
      </c>
      <c r="C7" s="405" t="s">
        <v>977</v>
      </c>
      <c r="D7" s="397" t="s">
        <v>973</v>
      </c>
      <c r="E7" s="402" t="s">
        <v>376</v>
      </c>
      <c r="F7" s="397" t="s">
        <v>317</v>
      </c>
      <c r="G7" s="394">
        <v>2</v>
      </c>
      <c r="H7" s="404">
        <v>127202</v>
      </c>
      <c r="I7" s="397" t="s">
        <v>957</v>
      </c>
      <c r="J7" s="400" t="e">
        <f t="shared" si="0"/>
        <v>#VALUE!</v>
      </c>
      <c r="K7" s="392">
        <v>4950</v>
      </c>
      <c r="L7" s="391">
        <v>4694510</v>
      </c>
    </row>
    <row r="8" spans="2:12" ht="24">
      <c r="B8" s="399">
        <v>4</v>
      </c>
      <c r="C8" s="405" t="s">
        <v>976</v>
      </c>
      <c r="D8" s="397" t="s">
        <v>973</v>
      </c>
      <c r="E8" s="402" t="s">
        <v>376</v>
      </c>
      <c r="F8" s="397" t="s">
        <v>317</v>
      </c>
      <c r="G8" s="394">
        <v>2</v>
      </c>
      <c r="H8" s="404">
        <v>96453</v>
      </c>
      <c r="I8" s="397" t="s">
        <v>957</v>
      </c>
      <c r="J8" s="400" t="e">
        <f t="shared" si="0"/>
        <v>#VALUE!</v>
      </c>
      <c r="K8" s="392">
        <v>9300</v>
      </c>
      <c r="L8" s="391">
        <v>2537450</v>
      </c>
    </row>
    <row r="9" spans="2:12" ht="24">
      <c r="B9" s="399">
        <v>5</v>
      </c>
      <c r="C9" s="405" t="s">
        <v>975</v>
      </c>
      <c r="D9" s="397" t="s">
        <v>973</v>
      </c>
      <c r="E9" s="402" t="s">
        <v>376</v>
      </c>
      <c r="F9" s="397" t="s">
        <v>317</v>
      </c>
      <c r="G9" s="394">
        <v>2</v>
      </c>
      <c r="H9" s="404">
        <v>25055</v>
      </c>
      <c r="I9" s="397" t="s">
        <v>957</v>
      </c>
      <c r="J9" s="400" t="e">
        <f t="shared" si="0"/>
        <v>#VALUE!</v>
      </c>
      <c r="K9" s="392">
        <v>2500</v>
      </c>
      <c r="L9" s="391">
        <v>650960</v>
      </c>
    </row>
    <row r="10" spans="2:12" ht="24">
      <c r="B10" s="399">
        <v>6</v>
      </c>
      <c r="C10" s="405" t="s">
        <v>974</v>
      </c>
      <c r="D10" s="397" t="s">
        <v>973</v>
      </c>
      <c r="E10" s="402" t="s">
        <v>376</v>
      </c>
      <c r="F10" s="397" t="s">
        <v>317</v>
      </c>
      <c r="G10" s="394">
        <v>2</v>
      </c>
      <c r="H10" s="404">
        <v>68525</v>
      </c>
      <c r="I10" s="397" t="s">
        <v>957</v>
      </c>
      <c r="J10" s="400" t="e">
        <f t="shared" si="0"/>
        <v>#VALUE!</v>
      </c>
      <c r="K10" s="392">
        <v>7900</v>
      </c>
      <c r="L10" s="391">
        <v>1225820</v>
      </c>
    </row>
    <row r="11" spans="2:12" ht="60" customHeight="1">
      <c r="B11" s="399">
        <v>7</v>
      </c>
      <c r="C11" s="398" t="s">
        <v>972</v>
      </c>
      <c r="D11" s="397" t="s">
        <v>971</v>
      </c>
      <c r="E11" s="402" t="s">
        <v>962</v>
      </c>
      <c r="F11" s="395" t="s">
        <v>926</v>
      </c>
      <c r="G11" s="403">
        <v>2</v>
      </c>
      <c r="H11" s="392">
        <v>153918</v>
      </c>
      <c r="I11" s="392">
        <v>153918</v>
      </c>
      <c r="J11" s="400">
        <f t="shared" si="0"/>
        <v>1</v>
      </c>
      <c r="K11" s="392">
        <v>3350</v>
      </c>
      <c r="L11" s="391">
        <v>7728000</v>
      </c>
    </row>
    <row r="12" spans="2:12" ht="60" customHeight="1">
      <c r="B12" s="399">
        <v>8</v>
      </c>
      <c r="C12" s="398" t="s">
        <v>970</v>
      </c>
      <c r="D12" s="397" t="s">
        <v>965</v>
      </c>
      <c r="E12" s="402" t="s">
        <v>962</v>
      </c>
      <c r="F12" s="395" t="s">
        <v>926</v>
      </c>
      <c r="G12" s="394">
        <v>1</v>
      </c>
      <c r="H12" s="392">
        <v>608437</v>
      </c>
      <c r="I12" s="392">
        <v>608437</v>
      </c>
      <c r="J12" s="400">
        <f t="shared" si="0"/>
        <v>1</v>
      </c>
      <c r="K12" s="392">
        <v>8150</v>
      </c>
      <c r="L12" s="391">
        <v>40303000</v>
      </c>
    </row>
    <row r="13" spans="2:12" ht="60" customHeight="1">
      <c r="B13" s="399">
        <v>9</v>
      </c>
      <c r="C13" s="398" t="s">
        <v>969</v>
      </c>
      <c r="D13" s="397" t="s">
        <v>965</v>
      </c>
      <c r="E13" s="402" t="s">
        <v>962</v>
      </c>
      <c r="F13" s="395" t="s">
        <v>926</v>
      </c>
      <c r="G13" s="394">
        <v>1</v>
      </c>
      <c r="H13" s="392">
        <v>141651</v>
      </c>
      <c r="I13" s="392">
        <v>141651</v>
      </c>
      <c r="J13" s="400">
        <f t="shared" si="0"/>
        <v>1</v>
      </c>
      <c r="K13" s="392">
        <v>2100</v>
      </c>
      <c r="L13" s="391">
        <v>8924000</v>
      </c>
    </row>
    <row r="14" spans="2:12" ht="60" customHeight="1">
      <c r="B14" s="399">
        <v>10</v>
      </c>
      <c r="C14" s="398" t="s">
        <v>968</v>
      </c>
      <c r="D14" s="397" t="s">
        <v>965</v>
      </c>
      <c r="E14" s="402" t="s">
        <v>962</v>
      </c>
      <c r="F14" s="395" t="s">
        <v>926</v>
      </c>
      <c r="G14" s="394">
        <v>1</v>
      </c>
      <c r="H14" s="392">
        <v>284490</v>
      </c>
      <c r="I14" s="392">
        <v>284490</v>
      </c>
      <c r="J14" s="400">
        <f t="shared" si="0"/>
        <v>1</v>
      </c>
      <c r="K14" s="392">
        <v>4028</v>
      </c>
      <c r="L14" s="391">
        <v>17997000</v>
      </c>
    </row>
    <row r="15" spans="2:12" ht="60" customHeight="1">
      <c r="B15" s="399">
        <v>11</v>
      </c>
      <c r="C15" s="398" t="s">
        <v>967</v>
      </c>
      <c r="D15" s="397" t="s">
        <v>965</v>
      </c>
      <c r="E15" s="402" t="s">
        <v>962</v>
      </c>
      <c r="F15" s="395" t="s">
        <v>926</v>
      </c>
      <c r="G15" s="394">
        <v>1</v>
      </c>
      <c r="H15" s="392">
        <v>29571</v>
      </c>
      <c r="I15" s="392">
        <v>29571</v>
      </c>
      <c r="J15" s="400">
        <f t="shared" si="0"/>
        <v>1</v>
      </c>
      <c r="K15" s="392">
        <v>481</v>
      </c>
      <c r="L15" s="391">
        <v>1544000</v>
      </c>
    </row>
    <row r="16" spans="2:12" ht="60" customHeight="1">
      <c r="B16" s="399">
        <v>12</v>
      </c>
      <c r="C16" s="398" t="s">
        <v>966</v>
      </c>
      <c r="D16" s="397" t="s">
        <v>965</v>
      </c>
      <c r="E16" s="402" t="s">
        <v>962</v>
      </c>
      <c r="F16" s="395" t="s">
        <v>926</v>
      </c>
      <c r="G16" s="394">
        <v>1</v>
      </c>
      <c r="H16" s="392">
        <v>143164</v>
      </c>
      <c r="I16" s="392">
        <v>143164</v>
      </c>
      <c r="J16" s="400">
        <f t="shared" si="0"/>
        <v>1</v>
      </c>
      <c r="K16" s="392">
        <v>2470</v>
      </c>
      <c r="L16" s="391">
        <v>8225000</v>
      </c>
    </row>
    <row r="17" spans="2:12" ht="60" customHeight="1">
      <c r="B17" s="399">
        <v>13</v>
      </c>
      <c r="C17" s="398" t="s">
        <v>964</v>
      </c>
      <c r="D17" s="397" t="s">
        <v>963</v>
      </c>
      <c r="E17" s="402" t="s">
        <v>962</v>
      </c>
      <c r="F17" s="395" t="s">
        <v>961</v>
      </c>
      <c r="G17" s="394">
        <v>1</v>
      </c>
      <c r="H17" s="392">
        <v>2850</v>
      </c>
      <c r="I17" s="392">
        <v>2850</v>
      </c>
      <c r="J17" s="400">
        <f t="shared" si="0"/>
        <v>1</v>
      </c>
      <c r="K17" s="392">
        <v>49</v>
      </c>
      <c r="L17" s="391">
        <v>150298</v>
      </c>
    </row>
    <row r="18" spans="2:12" ht="60" customHeight="1">
      <c r="B18" s="399">
        <v>14</v>
      </c>
      <c r="C18" s="398" t="s">
        <v>960</v>
      </c>
      <c r="D18" s="397" t="s">
        <v>953</v>
      </c>
      <c r="E18" s="402" t="s">
        <v>376</v>
      </c>
      <c r="F18" s="395" t="s">
        <v>926</v>
      </c>
      <c r="G18" s="394">
        <v>2</v>
      </c>
      <c r="H18" s="392">
        <v>28725</v>
      </c>
      <c r="I18" s="397" t="s">
        <v>944</v>
      </c>
      <c r="J18" s="400" t="e">
        <f t="shared" si="0"/>
        <v>#VALUE!</v>
      </c>
      <c r="K18" s="392">
        <v>3500</v>
      </c>
      <c r="L18" s="391">
        <v>722550</v>
      </c>
    </row>
    <row r="19" spans="2:12" ht="60" customHeight="1">
      <c r="B19" s="399">
        <v>15</v>
      </c>
      <c r="C19" s="398" t="s">
        <v>959</v>
      </c>
      <c r="D19" s="397" t="s">
        <v>953</v>
      </c>
      <c r="E19" s="402" t="s">
        <v>376</v>
      </c>
      <c r="F19" s="395" t="s">
        <v>926</v>
      </c>
      <c r="G19" s="394">
        <v>2</v>
      </c>
      <c r="H19" s="392">
        <v>50762</v>
      </c>
      <c r="I19" s="397" t="s">
        <v>944</v>
      </c>
      <c r="J19" s="400" t="e">
        <f t="shared" si="0"/>
        <v>#VALUE!</v>
      </c>
      <c r="K19" s="392">
        <v>4300</v>
      </c>
      <c r="L19" s="391">
        <v>1809010</v>
      </c>
    </row>
    <row r="20" spans="2:12" ht="60" customHeight="1">
      <c r="B20" s="399">
        <v>16</v>
      </c>
      <c r="C20" s="398" t="s">
        <v>958</v>
      </c>
      <c r="D20" s="397" t="s">
        <v>953</v>
      </c>
      <c r="E20" s="402" t="s">
        <v>376</v>
      </c>
      <c r="F20" s="395" t="s">
        <v>926</v>
      </c>
      <c r="G20" s="394">
        <v>2</v>
      </c>
      <c r="H20" s="392">
        <v>127202</v>
      </c>
      <c r="I20" s="397" t="s">
        <v>957</v>
      </c>
      <c r="J20" s="400" t="e">
        <f t="shared" si="0"/>
        <v>#VALUE!</v>
      </c>
      <c r="K20" s="392">
        <v>4950</v>
      </c>
      <c r="L20" s="391">
        <v>4694510</v>
      </c>
    </row>
    <row r="21" spans="2:12" ht="60" customHeight="1">
      <c r="B21" s="399">
        <v>17</v>
      </c>
      <c r="C21" s="398" t="s">
        <v>956</v>
      </c>
      <c r="D21" s="397" t="s">
        <v>953</v>
      </c>
      <c r="E21" s="402" t="s">
        <v>376</v>
      </c>
      <c r="F21" s="395" t="s">
        <v>926</v>
      </c>
      <c r="G21" s="394">
        <v>2</v>
      </c>
      <c r="H21" s="392">
        <v>96453</v>
      </c>
      <c r="I21" s="397" t="s">
        <v>944</v>
      </c>
      <c r="J21" s="400" t="e">
        <f t="shared" si="0"/>
        <v>#VALUE!</v>
      </c>
      <c r="K21" s="392">
        <v>9300</v>
      </c>
      <c r="L21" s="391">
        <v>2537450</v>
      </c>
    </row>
    <row r="22" spans="2:12" ht="60" customHeight="1">
      <c r="B22" s="399">
        <v>18</v>
      </c>
      <c r="C22" s="398" t="s">
        <v>955</v>
      </c>
      <c r="D22" s="397" t="s">
        <v>953</v>
      </c>
      <c r="E22" s="402" t="s">
        <v>376</v>
      </c>
      <c r="F22" s="395" t="s">
        <v>926</v>
      </c>
      <c r="G22" s="394">
        <v>2</v>
      </c>
      <c r="H22" s="392">
        <v>25054</v>
      </c>
      <c r="I22" s="397" t="s">
        <v>944</v>
      </c>
      <c r="J22" s="400" t="e">
        <f t="shared" si="0"/>
        <v>#VALUE!</v>
      </c>
      <c r="K22" s="392">
        <v>2500</v>
      </c>
      <c r="L22" s="391">
        <v>650960</v>
      </c>
    </row>
    <row r="23" spans="2:12" ht="60" customHeight="1">
      <c r="B23" s="399">
        <v>19</v>
      </c>
      <c r="C23" s="398" t="s">
        <v>954</v>
      </c>
      <c r="D23" s="397" t="s">
        <v>953</v>
      </c>
      <c r="E23" s="402" t="s">
        <v>376</v>
      </c>
      <c r="F23" s="395" t="s">
        <v>926</v>
      </c>
      <c r="G23" s="394">
        <v>2</v>
      </c>
      <c r="H23" s="392">
        <v>68525</v>
      </c>
      <c r="I23" s="397" t="s">
        <v>949</v>
      </c>
      <c r="J23" s="400" t="e">
        <f t="shared" si="0"/>
        <v>#VALUE!</v>
      </c>
      <c r="K23" s="392">
        <v>7900</v>
      </c>
      <c r="L23" s="391">
        <v>1225820</v>
      </c>
    </row>
    <row r="24" spans="2:12" ht="60" customHeight="1">
      <c r="B24" s="399">
        <v>20</v>
      </c>
      <c r="C24" s="398" t="s">
        <v>952</v>
      </c>
      <c r="D24" s="397" t="s">
        <v>931</v>
      </c>
      <c r="E24" s="396" t="s">
        <v>927</v>
      </c>
      <c r="F24" s="395" t="s">
        <v>926</v>
      </c>
      <c r="G24" s="394">
        <v>1</v>
      </c>
      <c r="H24" s="392">
        <v>191959</v>
      </c>
      <c r="I24" s="392">
        <v>191959</v>
      </c>
      <c r="J24" s="400">
        <f t="shared" si="0"/>
        <v>1</v>
      </c>
      <c r="K24" s="392">
        <v>2850</v>
      </c>
      <c r="L24" s="391">
        <v>11631196</v>
      </c>
    </row>
    <row r="25" spans="2:12" ht="60" customHeight="1">
      <c r="B25" s="399">
        <v>21</v>
      </c>
      <c r="C25" s="398" t="s">
        <v>951</v>
      </c>
      <c r="D25" s="397" t="s">
        <v>931</v>
      </c>
      <c r="E25" s="396" t="s">
        <v>316</v>
      </c>
      <c r="F25" s="395" t="s">
        <v>926</v>
      </c>
      <c r="G25" s="394">
        <v>2</v>
      </c>
      <c r="H25" s="392">
        <v>22537</v>
      </c>
      <c r="I25" s="397" t="s">
        <v>949</v>
      </c>
      <c r="J25" s="400" t="e">
        <f t="shared" si="0"/>
        <v>#VALUE!</v>
      </c>
      <c r="K25" s="392">
        <v>499</v>
      </c>
      <c r="L25" s="391">
        <v>1111842</v>
      </c>
    </row>
    <row r="26" spans="2:12" ht="60" customHeight="1">
      <c r="B26" s="399">
        <v>22</v>
      </c>
      <c r="C26" s="398" t="s">
        <v>950</v>
      </c>
      <c r="D26" s="397" t="s">
        <v>931</v>
      </c>
      <c r="E26" s="396" t="s">
        <v>376</v>
      </c>
      <c r="F26" s="395" t="s">
        <v>926</v>
      </c>
      <c r="G26" s="394">
        <v>3</v>
      </c>
      <c r="H26" s="392">
        <v>6267</v>
      </c>
      <c r="I26" s="397" t="s">
        <v>949</v>
      </c>
      <c r="J26" s="400" t="e">
        <f t="shared" si="0"/>
        <v>#VALUE!</v>
      </c>
      <c r="K26" s="392">
        <v>351</v>
      </c>
      <c r="L26" s="391">
        <v>224664</v>
      </c>
    </row>
    <row r="27" spans="2:12" ht="60" customHeight="1">
      <c r="B27" s="399">
        <v>23</v>
      </c>
      <c r="C27" s="398" t="s">
        <v>948</v>
      </c>
      <c r="D27" s="397" t="s">
        <v>931</v>
      </c>
      <c r="E27" s="396" t="s">
        <v>376</v>
      </c>
      <c r="F27" s="395" t="s">
        <v>926</v>
      </c>
      <c r="G27" s="394">
        <v>3</v>
      </c>
      <c r="H27" s="392">
        <v>1662</v>
      </c>
      <c r="I27" s="397" t="s">
        <v>944</v>
      </c>
      <c r="J27" s="400" t="e">
        <f t="shared" si="0"/>
        <v>#VALUE!</v>
      </c>
      <c r="K27" s="392">
        <v>192</v>
      </c>
      <c r="L27" s="391">
        <v>24146</v>
      </c>
    </row>
    <row r="28" spans="2:12" s="401" customFormat="1" ht="60" customHeight="1">
      <c r="B28" s="399">
        <v>24</v>
      </c>
      <c r="C28" s="398" t="s">
        <v>947</v>
      </c>
      <c r="D28" s="397" t="s">
        <v>931</v>
      </c>
      <c r="E28" s="396" t="s">
        <v>316</v>
      </c>
      <c r="F28" s="395" t="s">
        <v>926</v>
      </c>
      <c r="G28" s="394">
        <v>3</v>
      </c>
      <c r="H28" s="392">
        <v>5769</v>
      </c>
      <c r="I28" s="397" t="s">
        <v>944</v>
      </c>
      <c r="J28" s="393" t="e">
        <f t="shared" si="0"/>
        <v>#VALUE!</v>
      </c>
      <c r="K28" s="392">
        <v>530</v>
      </c>
      <c r="L28" s="391">
        <v>59414</v>
      </c>
    </row>
    <row r="29" spans="2:12" s="401" customFormat="1" ht="60" customHeight="1">
      <c r="B29" s="399">
        <v>25</v>
      </c>
      <c r="C29" s="398" t="s">
        <v>946</v>
      </c>
      <c r="D29" s="397" t="s">
        <v>931</v>
      </c>
      <c r="E29" s="396" t="s">
        <v>376</v>
      </c>
      <c r="F29" s="395" t="s">
        <v>926</v>
      </c>
      <c r="G29" s="394">
        <v>2</v>
      </c>
      <c r="H29" s="392">
        <v>8719</v>
      </c>
      <c r="I29" s="397" t="s">
        <v>944</v>
      </c>
      <c r="J29" s="393" t="e">
        <f t="shared" si="0"/>
        <v>#VALUE!</v>
      </c>
      <c r="K29" s="392">
        <v>388</v>
      </c>
      <c r="L29" s="391">
        <v>378747</v>
      </c>
    </row>
    <row r="30" spans="2:12" ht="60" customHeight="1">
      <c r="B30" s="399">
        <v>26</v>
      </c>
      <c r="C30" s="398" t="s">
        <v>945</v>
      </c>
      <c r="D30" s="397" t="s">
        <v>931</v>
      </c>
      <c r="E30" s="396" t="s">
        <v>376</v>
      </c>
      <c r="F30" s="395" t="s">
        <v>926</v>
      </c>
      <c r="G30" s="394">
        <v>2</v>
      </c>
      <c r="H30" s="392">
        <v>703</v>
      </c>
      <c r="I30" s="397" t="s">
        <v>944</v>
      </c>
      <c r="J30" s="400" t="e">
        <f t="shared" si="0"/>
        <v>#VALUE!</v>
      </c>
      <c r="K30" s="392">
        <v>22</v>
      </c>
      <c r="L30" s="391">
        <v>40141</v>
      </c>
    </row>
    <row r="31" spans="2:12" ht="60" customHeight="1">
      <c r="B31" s="399">
        <v>27</v>
      </c>
      <c r="C31" s="398" t="s">
        <v>943</v>
      </c>
      <c r="D31" s="397" t="s">
        <v>931</v>
      </c>
      <c r="E31" s="396" t="s">
        <v>376</v>
      </c>
      <c r="F31" s="395" t="s">
        <v>926</v>
      </c>
      <c r="G31" s="394">
        <v>2</v>
      </c>
      <c r="H31" s="392">
        <v>10816</v>
      </c>
      <c r="I31" s="397" t="s">
        <v>933</v>
      </c>
      <c r="J31" s="393" t="e">
        <f t="shared" si="0"/>
        <v>#VALUE!</v>
      </c>
      <c r="K31" s="392">
        <v>784</v>
      </c>
      <c r="L31" s="391">
        <v>152915</v>
      </c>
    </row>
    <row r="32" spans="2:12" ht="60" customHeight="1">
      <c r="B32" s="399">
        <v>28</v>
      </c>
      <c r="C32" s="398" t="s">
        <v>942</v>
      </c>
      <c r="D32" s="397" t="s">
        <v>931</v>
      </c>
      <c r="E32" s="396" t="s">
        <v>376</v>
      </c>
      <c r="F32" s="395" t="s">
        <v>926</v>
      </c>
      <c r="G32" s="394">
        <v>2</v>
      </c>
      <c r="H32" s="392">
        <v>8235</v>
      </c>
      <c r="I32" s="397" t="s">
        <v>933</v>
      </c>
      <c r="J32" s="393" t="e">
        <f t="shared" si="0"/>
        <v>#VALUE!</v>
      </c>
      <c r="K32" s="392">
        <v>344</v>
      </c>
      <c r="L32" s="391">
        <v>381438</v>
      </c>
    </row>
    <row r="33" spans="2:12" ht="60" customHeight="1">
      <c r="B33" s="399">
        <v>29</v>
      </c>
      <c r="C33" s="398" t="s">
        <v>941</v>
      </c>
      <c r="D33" s="397" t="s">
        <v>931</v>
      </c>
      <c r="E33" s="396" t="s">
        <v>316</v>
      </c>
      <c r="F33" s="395" t="s">
        <v>926</v>
      </c>
      <c r="G33" s="394">
        <v>3</v>
      </c>
      <c r="H33" s="392">
        <v>4008</v>
      </c>
      <c r="I33" s="397" t="s">
        <v>933</v>
      </c>
      <c r="J33" s="400" t="e">
        <f t="shared" si="0"/>
        <v>#VALUE!</v>
      </c>
      <c r="K33" s="392">
        <v>342</v>
      </c>
      <c r="L33" s="391">
        <v>68192</v>
      </c>
    </row>
    <row r="34" spans="2:12" ht="60" customHeight="1">
      <c r="B34" s="399">
        <v>30</v>
      </c>
      <c r="C34" s="398" t="s">
        <v>940</v>
      </c>
      <c r="D34" s="397" t="s">
        <v>931</v>
      </c>
      <c r="E34" s="396" t="s">
        <v>376</v>
      </c>
      <c r="F34" s="395" t="s">
        <v>926</v>
      </c>
      <c r="G34" s="394">
        <v>3</v>
      </c>
      <c r="H34" s="392">
        <v>2114</v>
      </c>
      <c r="I34" s="397" t="s">
        <v>933</v>
      </c>
      <c r="J34" s="393" t="e">
        <f t="shared" si="0"/>
        <v>#VALUE!</v>
      </c>
      <c r="K34" s="392">
        <v>115</v>
      </c>
      <c r="L34" s="391">
        <v>78608</v>
      </c>
    </row>
    <row r="35" spans="2:12" ht="60" customHeight="1">
      <c r="B35" s="399">
        <v>31</v>
      </c>
      <c r="C35" s="398" t="s">
        <v>939</v>
      </c>
      <c r="D35" s="397" t="s">
        <v>931</v>
      </c>
      <c r="E35" s="396" t="s">
        <v>376</v>
      </c>
      <c r="F35" s="395" t="s">
        <v>926</v>
      </c>
      <c r="G35" s="394">
        <v>2</v>
      </c>
      <c r="H35" s="392">
        <v>6037</v>
      </c>
      <c r="I35" s="397" t="s">
        <v>933</v>
      </c>
      <c r="J35" s="393" t="e">
        <f t="shared" si="0"/>
        <v>#VALUE!</v>
      </c>
      <c r="K35" s="392">
        <v>212</v>
      </c>
      <c r="L35" s="391">
        <v>320612</v>
      </c>
    </row>
    <row r="36" spans="2:12" ht="60" customHeight="1">
      <c r="B36" s="399">
        <v>32</v>
      </c>
      <c r="C36" s="398" t="s">
        <v>938</v>
      </c>
      <c r="D36" s="397" t="s">
        <v>931</v>
      </c>
      <c r="E36" s="396" t="s">
        <v>376</v>
      </c>
      <c r="F36" s="395" t="s">
        <v>926</v>
      </c>
      <c r="G36" s="394">
        <v>2</v>
      </c>
      <c r="H36" s="392">
        <v>4558</v>
      </c>
      <c r="I36" s="397" t="s">
        <v>933</v>
      </c>
      <c r="J36" s="400" t="e">
        <f t="shared" si="0"/>
        <v>#VALUE!</v>
      </c>
      <c r="K36" s="392">
        <v>148</v>
      </c>
      <c r="L36" s="391">
        <v>255100</v>
      </c>
    </row>
    <row r="37" spans="2:12" ht="60" customHeight="1">
      <c r="B37" s="399">
        <v>33</v>
      </c>
      <c r="C37" s="398" t="s">
        <v>937</v>
      </c>
      <c r="D37" s="397" t="s">
        <v>931</v>
      </c>
      <c r="E37" s="396" t="s">
        <v>376</v>
      </c>
      <c r="F37" s="395" t="s">
        <v>926</v>
      </c>
      <c r="G37" s="394">
        <v>2</v>
      </c>
      <c r="H37" s="392">
        <v>10222</v>
      </c>
      <c r="I37" s="397" t="s">
        <v>933</v>
      </c>
      <c r="J37" s="393" t="e">
        <f t="shared" si="0"/>
        <v>#VALUE!</v>
      </c>
      <c r="K37" s="392">
        <v>332</v>
      </c>
      <c r="L37" s="391">
        <v>562643</v>
      </c>
    </row>
    <row r="38" spans="2:12" ht="60" customHeight="1">
      <c r="B38" s="399">
        <v>34</v>
      </c>
      <c r="C38" s="398" t="s">
        <v>936</v>
      </c>
      <c r="D38" s="397" t="s">
        <v>931</v>
      </c>
      <c r="E38" s="396" t="s">
        <v>376</v>
      </c>
      <c r="F38" s="395" t="s">
        <v>926</v>
      </c>
      <c r="G38" s="394">
        <v>2</v>
      </c>
      <c r="H38" s="392">
        <v>430</v>
      </c>
      <c r="I38" s="397" t="s">
        <v>933</v>
      </c>
      <c r="J38" s="393" t="e">
        <f t="shared" si="0"/>
        <v>#VALUE!</v>
      </c>
      <c r="K38" s="392">
        <v>20</v>
      </c>
      <c r="L38" s="391">
        <v>17006</v>
      </c>
    </row>
    <row r="39" spans="2:12" ht="60" customHeight="1">
      <c r="B39" s="399">
        <v>35</v>
      </c>
      <c r="C39" s="398" t="s">
        <v>935</v>
      </c>
      <c r="D39" s="397" t="s">
        <v>931</v>
      </c>
      <c r="E39" s="396" t="s">
        <v>376</v>
      </c>
      <c r="F39" s="395" t="s">
        <v>926</v>
      </c>
      <c r="G39" s="394">
        <v>3</v>
      </c>
      <c r="H39" s="392">
        <v>8958</v>
      </c>
      <c r="I39" s="397" t="s">
        <v>933</v>
      </c>
      <c r="J39" s="393" t="e">
        <f t="shared" si="0"/>
        <v>#VALUE!</v>
      </c>
      <c r="K39" s="392">
        <v>503</v>
      </c>
      <c r="L39" s="391">
        <v>331189</v>
      </c>
    </row>
    <row r="40" spans="2:12" ht="60" customHeight="1">
      <c r="B40" s="399">
        <v>36</v>
      </c>
      <c r="C40" s="398" t="s">
        <v>934</v>
      </c>
      <c r="D40" s="397" t="s">
        <v>931</v>
      </c>
      <c r="E40" s="396" t="s">
        <v>376</v>
      </c>
      <c r="F40" s="395" t="s">
        <v>926</v>
      </c>
      <c r="G40" s="394">
        <v>3</v>
      </c>
      <c r="H40" s="392">
        <v>3343</v>
      </c>
      <c r="I40" s="397" t="s">
        <v>933</v>
      </c>
      <c r="J40" s="400" t="e">
        <f t="shared" si="0"/>
        <v>#VALUE!</v>
      </c>
      <c r="K40" s="392">
        <v>260</v>
      </c>
      <c r="L40" s="391">
        <v>69099</v>
      </c>
    </row>
    <row r="41" spans="2:12" ht="60" customHeight="1">
      <c r="B41" s="399">
        <v>37</v>
      </c>
      <c r="C41" s="398" t="s">
        <v>932</v>
      </c>
      <c r="D41" s="397" t="s">
        <v>931</v>
      </c>
      <c r="E41" s="396" t="s">
        <v>927</v>
      </c>
      <c r="F41" s="395" t="s">
        <v>926</v>
      </c>
      <c r="G41" s="394">
        <v>1</v>
      </c>
      <c r="H41" s="392">
        <v>26210</v>
      </c>
      <c r="I41" s="392">
        <v>26210</v>
      </c>
      <c r="J41" s="400">
        <f t="shared" si="0"/>
        <v>1</v>
      </c>
      <c r="K41" s="392">
        <v>772</v>
      </c>
      <c r="L41" s="391">
        <v>1407784</v>
      </c>
    </row>
    <row r="42" spans="2:12" ht="60" customHeight="1">
      <c r="B42" s="399">
        <v>38</v>
      </c>
      <c r="C42" s="398" t="s">
        <v>930</v>
      </c>
      <c r="D42" s="397" t="s">
        <v>928</v>
      </c>
      <c r="E42" s="396" t="s">
        <v>927</v>
      </c>
      <c r="F42" s="395" t="s">
        <v>926</v>
      </c>
      <c r="G42" s="394">
        <v>1</v>
      </c>
      <c r="H42" s="392">
        <v>80523</v>
      </c>
      <c r="I42" s="392">
        <v>80523</v>
      </c>
      <c r="J42" s="393">
        <f t="shared" si="0"/>
        <v>1</v>
      </c>
      <c r="K42" s="392">
        <v>1098</v>
      </c>
      <c r="L42" s="391">
        <v>5071000</v>
      </c>
    </row>
    <row r="43" spans="2:12" ht="60" customHeight="1" thickBot="1">
      <c r="B43" s="390">
        <v>39</v>
      </c>
      <c r="C43" s="389" t="s">
        <v>929</v>
      </c>
      <c r="D43" s="388" t="s">
        <v>928</v>
      </c>
      <c r="E43" s="387" t="s">
        <v>927</v>
      </c>
      <c r="F43" s="386" t="s">
        <v>926</v>
      </c>
      <c r="G43" s="385">
        <v>1</v>
      </c>
      <c r="H43" s="383">
        <v>22651</v>
      </c>
      <c r="I43" s="383">
        <v>22651</v>
      </c>
      <c r="J43" s="384">
        <f t="shared" si="0"/>
        <v>1</v>
      </c>
      <c r="K43" s="383">
        <v>308</v>
      </c>
      <c r="L43" s="382">
        <v>1420000</v>
      </c>
    </row>
    <row r="44" spans="2:12" ht="21" customHeight="1" thickBot="1" thickTop="1">
      <c r="B44" s="1047" t="s">
        <v>925</v>
      </c>
      <c r="C44" s="1048"/>
      <c r="D44" s="1048"/>
      <c r="E44" s="1048"/>
      <c r="F44" s="1048"/>
      <c r="G44" s="1048"/>
      <c r="H44" s="381">
        <f>SUM(H5:H43)</f>
        <v>2583246</v>
      </c>
      <c r="I44" s="381">
        <f>SUM(I5:I43)</f>
        <v>1685424</v>
      </c>
      <c r="J44" s="380">
        <f t="shared" si="0"/>
        <v>1.5326980035884146</v>
      </c>
      <c r="K44" s="358">
        <f>SUM(K5:K43)</f>
        <v>95598</v>
      </c>
      <c r="L44" s="379">
        <f>SUM(L5:L43)</f>
        <v>131757634</v>
      </c>
    </row>
    <row r="45" spans="3:10" ht="28.5" thickBot="1" thickTop="1">
      <c r="C45" s="354"/>
      <c r="G45" s="724" t="s">
        <v>2218</v>
      </c>
      <c r="H45" s="378">
        <f>SUM(H5:H10)+SUM(H18:H23)+SUM(H25:H40)</f>
        <v>897822</v>
      </c>
      <c r="I45" s="378">
        <f>SUM(I5:I10)+SUM(I18:I23)+SUM(I25:I40)</f>
        <v>0</v>
      </c>
      <c r="J45" s="380" t="e">
        <f t="shared" si="0"/>
        <v>#DIV/0!</v>
      </c>
    </row>
    <row r="46" spans="3:10" ht="28.5" thickBot="1" thickTop="1">
      <c r="C46" s="354"/>
      <c r="G46" s="726" t="s">
        <v>2226</v>
      </c>
      <c r="H46" s="378">
        <f>H11+H12+H13+H14+H15+H16+H17+H24+H41+H42+H43</f>
        <v>1685424</v>
      </c>
      <c r="I46" s="378">
        <f>I11+I12+I13+I14+I15+I16+I17+I24+I41+I42+I43</f>
        <v>1685424</v>
      </c>
      <c r="J46" s="380">
        <f t="shared" si="0"/>
        <v>1</v>
      </c>
    </row>
    <row r="47" spans="3:10" ht="14.25" thickBot="1">
      <c r="C47" s="354"/>
      <c r="H47" s="378"/>
      <c r="I47" s="378"/>
      <c r="J47" s="377"/>
    </row>
    <row r="48" spans="2:14" s="355" customFormat="1" ht="67.5">
      <c r="B48" s="376" t="s">
        <v>2253</v>
      </c>
      <c r="C48" s="374" t="s">
        <v>331</v>
      </c>
      <c r="D48" s="374" t="s">
        <v>0</v>
      </c>
      <c r="E48" s="374" t="s">
        <v>1</v>
      </c>
      <c r="F48" s="374" t="s">
        <v>98</v>
      </c>
      <c r="G48" s="374" t="s">
        <v>106</v>
      </c>
      <c r="H48" s="375" t="s">
        <v>924</v>
      </c>
      <c r="I48" s="374" t="s">
        <v>923</v>
      </c>
      <c r="J48" s="374" t="s">
        <v>100</v>
      </c>
      <c r="K48" s="374" t="s">
        <v>28</v>
      </c>
      <c r="L48" s="374" t="s">
        <v>922</v>
      </c>
      <c r="M48" s="374" t="s">
        <v>921</v>
      </c>
      <c r="N48" s="373" t="s">
        <v>920</v>
      </c>
    </row>
    <row r="49" spans="2:14" s="355" customFormat="1" ht="90.75" thickBot="1">
      <c r="B49" s="372">
        <v>1</v>
      </c>
      <c r="C49" s="371" t="s">
        <v>919</v>
      </c>
      <c r="D49" s="370" t="s">
        <v>918</v>
      </c>
      <c r="E49" s="369" t="s">
        <v>376</v>
      </c>
      <c r="F49" s="368" t="s">
        <v>917</v>
      </c>
      <c r="G49" s="367">
        <v>1</v>
      </c>
      <c r="H49" s="366">
        <v>91</v>
      </c>
      <c r="I49" s="365">
        <v>91</v>
      </c>
      <c r="J49" s="364">
        <f>H49/I49</f>
        <v>1</v>
      </c>
      <c r="K49" s="363">
        <v>24</v>
      </c>
      <c r="L49" s="362">
        <v>2869</v>
      </c>
      <c r="M49" s="361" t="s">
        <v>916</v>
      </c>
      <c r="N49" s="360" t="s">
        <v>915</v>
      </c>
    </row>
    <row r="50" spans="2:14" s="355" customFormat="1" ht="24" customHeight="1" thickBot="1" thickTop="1">
      <c r="B50" s="1049" t="s">
        <v>914</v>
      </c>
      <c r="C50" s="1050"/>
      <c r="D50" s="1050"/>
      <c r="E50" s="1050"/>
      <c r="F50" s="1050"/>
      <c r="G50" s="1050"/>
      <c r="H50" s="358">
        <f>SUM(H49:H49)</f>
        <v>91</v>
      </c>
      <c r="I50" s="358">
        <f>SUM(I49:I49)</f>
        <v>91</v>
      </c>
      <c r="J50" s="359">
        <f>H50/I50</f>
        <v>1</v>
      </c>
      <c r="K50" s="358">
        <f>SUM(K49:K49)</f>
        <v>24</v>
      </c>
      <c r="L50" s="358">
        <f>SUM(L49:L49)</f>
        <v>2869</v>
      </c>
      <c r="M50" s="357"/>
      <c r="N50" s="356"/>
    </row>
    <row r="51" spans="7:10" ht="28.5" thickBot="1" thickTop="1">
      <c r="G51" s="724" t="s">
        <v>2218</v>
      </c>
      <c r="H51" s="734">
        <f>H49</f>
        <v>91</v>
      </c>
      <c r="I51" s="734">
        <f>I49</f>
        <v>91</v>
      </c>
      <c r="J51" s="359">
        <f>H51/I51</f>
        <v>1</v>
      </c>
    </row>
    <row r="52" spans="7:10" ht="28.5" thickBot="1" thickTop="1">
      <c r="G52" s="726" t="s">
        <v>2226</v>
      </c>
      <c r="H52" s="352">
        <v>0</v>
      </c>
      <c r="I52" s="352">
        <v>0</v>
      </c>
      <c r="J52" s="359" t="e">
        <f>H52/I52</f>
        <v>#DIV/0!</v>
      </c>
    </row>
  </sheetData>
  <sheetProtection/>
  <mergeCells count="2">
    <mergeCell ref="B44:G44"/>
    <mergeCell ref="B50:G50"/>
  </mergeCells>
  <dataValidations count="1">
    <dataValidation allowBlank="1" showInputMessage="1" showErrorMessage="1" imeMode="hiragana" sqref="C20:C43"/>
  </dataValidations>
  <printOptions/>
  <pageMargins left="0.1968503937007874" right="0.1968503937007874" top="0.3937007874015748" bottom="0.3937007874015748" header="0.5118110236220472" footer="0.5118110236220472"/>
  <pageSetup horizontalDpi="600" verticalDpi="600" orientation="landscape" paperSize="9" scale="85" r:id="rId1"/>
</worksheet>
</file>

<file path=xl/worksheets/sheet51.xml><?xml version="1.0" encoding="utf-8"?>
<worksheet xmlns="http://schemas.openxmlformats.org/spreadsheetml/2006/main" xmlns:r="http://schemas.openxmlformats.org/officeDocument/2006/relationships">
  <sheetPr>
    <tabColor rgb="FFFFFF00"/>
    <pageSetUpPr fitToPage="1"/>
  </sheetPr>
  <dimension ref="A1:K9"/>
  <sheetViews>
    <sheetView zoomScalePageLayoutView="0" workbookViewId="0" topLeftCell="A1">
      <selection activeCell="H12" sqref="H12"/>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50390625" style="1" bestFit="1" customWidth="1"/>
  </cols>
  <sheetData>
    <row r="1" spans="1:8" ht="13.5">
      <c r="A1" t="s">
        <v>8</v>
      </c>
      <c r="B1" s="142" t="s">
        <v>1152</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169" t="s">
        <v>1153</v>
      </c>
      <c r="C3" s="2" t="s">
        <v>513</v>
      </c>
      <c r="D3" s="2" t="s">
        <v>1154</v>
      </c>
      <c r="E3" s="144" t="s">
        <v>1130</v>
      </c>
      <c r="F3" s="145">
        <v>1</v>
      </c>
      <c r="G3" s="146">
        <v>125906</v>
      </c>
      <c r="H3" s="147">
        <v>125906</v>
      </c>
      <c r="I3" s="6">
        <f aca="true" t="shared" si="0" ref="I3:I9">G3/H3</f>
        <v>1</v>
      </c>
      <c r="J3" s="12">
        <v>2050</v>
      </c>
      <c r="K3" s="12">
        <v>7400000</v>
      </c>
    </row>
    <row r="4" spans="1:11" ht="13.5">
      <c r="A4">
        <v>2</v>
      </c>
      <c r="B4" s="169" t="s">
        <v>1155</v>
      </c>
      <c r="C4" s="2" t="s">
        <v>542</v>
      </c>
      <c r="D4" s="2" t="s">
        <v>1154</v>
      </c>
      <c r="E4" s="144" t="s">
        <v>1130</v>
      </c>
      <c r="F4" s="145">
        <v>1</v>
      </c>
      <c r="G4" s="148">
        <v>139550</v>
      </c>
      <c r="H4" s="147">
        <v>139550</v>
      </c>
      <c r="I4" s="6">
        <f t="shared" si="0"/>
        <v>1</v>
      </c>
      <c r="J4" s="12">
        <v>1640</v>
      </c>
      <c r="K4" s="12">
        <v>11379000</v>
      </c>
    </row>
    <row r="5" spans="1:11" ht="13.5">
      <c r="A5">
        <v>3</v>
      </c>
      <c r="B5" s="169" t="s">
        <v>1156</v>
      </c>
      <c r="C5" s="2" t="s">
        <v>542</v>
      </c>
      <c r="D5" s="2" t="s">
        <v>1154</v>
      </c>
      <c r="E5" s="144" t="s">
        <v>1130</v>
      </c>
      <c r="F5" s="145">
        <v>1</v>
      </c>
      <c r="G5" s="146">
        <v>357302</v>
      </c>
      <c r="H5" s="147">
        <v>357302</v>
      </c>
      <c r="I5" s="6">
        <f t="shared" si="0"/>
        <v>1</v>
      </c>
      <c r="J5" s="12">
        <v>5000</v>
      </c>
      <c r="K5" s="12">
        <v>20480000</v>
      </c>
    </row>
    <row r="6" spans="1:11" ht="13.5">
      <c r="A6">
        <v>4</v>
      </c>
      <c r="B6" s="169" t="s">
        <v>1157</v>
      </c>
      <c r="C6" s="2" t="s">
        <v>542</v>
      </c>
      <c r="D6" s="2" t="s">
        <v>1154</v>
      </c>
      <c r="E6" s="144" t="s">
        <v>1130</v>
      </c>
      <c r="F6" s="145">
        <v>1</v>
      </c>
      <c r="G6" s="148">
        <v>134361</v>
      </c>
      <c r="H6" s="147">
        <v>134361</v>
      </c>
      <c r="I6" s="6">
        <f t="shared" si="0"/>
        <v>1</v>
      </c>
      <c r="J6" s="12">
        <v>1700</v>
      </c>
      <c r="K6" s="12">
        <v>8745000</v>
      </c>
    </row>
    <row r="7" spans="2:11" ht="13.5">
      <c r="B7" s="11" t="s">
        <v>3</v>
      </c>
      <c r="G7" s="4">
        <f>SUM(G3:G6)</f>
        <v>757119</v>
      </c>
      <c r="H7" s="4">
        <f>SUM(H3:H6)</f>
        <v>757119</v>
      </c>
      <c r="I7" s="5">
        <f t="shared" si="0"/>
        <v>1</v>
      </c>
      <c r="K7" s="1">
        <f>SUM(K3:K6)</f>
        <v>48004000</v>
      </c>
    </row>
    <row r="8" spans="2:9" ht="27">
      <c r="B8" s="17"/>
      <c r="F8" s="724" t="s">
        <v>2218</v>
      </c>
      <c r="G8" s="4">
        <v>0</v>
      </c>
      <c r="H8" s="4">
        <v>0</v>
      </c>
      <c r="I8" s="5" t="e">
        <f t="shared" si="0"/>
        <v>#DIV/0!</v>
      </c>
    </row>
    <row r="9" spans="2:9" ht="27">
      <c r="B9" s="17"/>
      <c r="F9" s="726" t="s">
        <v>2226</v>
      </c>
      <c r="G9" s="4">
        <f>G7</f>
        <v>757119</v>
      </c>
      <c r="H9" s="4">
        <f>H7</f>
        <v>757119</v>
      </c>
      <c r="I9" s="5">
        <f t="shared" si="0"/>
        <v>1</v>
      </c>
    </row>
  </sheetData>
  <sheetProtection/>
  <printOptions/>
  <pageMargins left="0.787" right="0.787" top="0.59" bottom="0.55" header="0.512" footer="0.512"/>
  <pageSetup fitToHeight="1" fitToWidth="1" horizontalDpi="600" verticalDpi="600" orientation="landscape" paperSize="9" scale="94" r:id="rId1"/>
</worksheet>
</file>

<file path=xl/worksheets/sheet52.xml><?xml version="1.0" encoding="utf-8"?>
<worksheet xmlns="http://schemas.openxmlformats.org/spreadsheetml/2006/main" xmlns:r="http://schemas.openxmlformats.org/officeDocument/2006/relationships">
  <sheetPr>
    <tabColor rgb="FFFFFF00"/>
    <pageSetUpPr fitToPage="1"/>
  </sheetPr>
  <dimension ref="A1:M58"/>
  <sheetViews>
    <sheetView zoomScalePageLayoutView="0" workbookViewId="0" topLeftCell="A28">
      <selection activeCell="I57" sqref="I57:I58"/>
    </sheetView>
  </sheetViews>
  <sheetFormatPr defaultColWidth="9.00390625" defaultRowHeight="13.5"/>
  <cols>
    <col min="1" max="1" width="9.125" style="0" bestFit="1" customWidth="1"/>
    <col min="2" max="2" width="36.00390625" style="340" customWidth="1"/>
    <col min="3" max="3" width="19.75390625" style="340" customWidth="1"/>
    <col min="4" max="4" width="40.875" style="0" bestFit="1" customWidth="1"/>
    <col min="5" max="5" width="13.00390625" style="0" customWidth="1"/>
    <col min="6" max="6" width="13.00390625" style="17" customWidth="1"/>
    <col min="7" max="7" width="13.00390625" style="0" customWidth="1"/>
    <col min="8" max="8" width="15.125" style="0" bestFit="1" customWidth="1"/>
    <col min="9" max="9" width="9.25390625" style="0" bestFit="1" customWidth="1"/>
    <col min="10" max="10" width="9.875" style="1" bestFit="1" customWidth="1"/>
    <col min="11" max="11" width="11.125" style="1" customWidth="1"/>
  </cols>
  <sheetData>
    <row r="1" spans="1:8" ht="13.5">
      <c r="A1" s="14" t="s">
        <v>8</v>
      </c>
      <c r="B1" s="466" t="s">
        <v>1815</v>
      </c>
      <c r="H1" t="s">
        <v>26</v>
      </c>
    </row>
    <row r="2" spans="1:11" ht="54">
      <c r="A2" s="143" t="s">
        <v>2252</v>
      </c>
      <c r="B2" s="340" t="s">
        <v>331</v>
      </c>
      <c r="C2" s="340" t="s">
        <v>0</v>
      </c>
      <c r="D2" t="s">
        <v>1</v>
      </c>
      <c r="E2" t="s">
        <v>2</v>
      </c>
      <c r="F2" s="17" t="s">
        <v>31</v>
      </c>
      <c r="G2" t="s">
        <v>332</v>
      </c>
      <c r="H2" s="1" t="s">
        <v>333</v>
      </c>
      <c r="I2" s="1" t="s">
        <v>30</v>
      </c>
      <c r="J2" s="1" t="s">
        <v>28</v>
      </c>
      <c r="K2" s="1" t="s">
        <v>29</v>
      </c>
    </row>
    <row r="3" spans="1:11" ht="13.5">
      <c r="A3">
        <v>1</v>
      </c>
      <c r="B3" s="169" t="s">
        <v>1816</v>
      </c>
      <c r="C3" s="169" t="s">
        <v>1817</v>
      </c>
      <c r="D3" s="2" t="s">
        <v>509</v>
      </c>
      <c r="E3" s="144" t="s">
        <v>317</v>
      </c>
      <c r="F3" s="145">
        <v>3</v>
      </c>
      <c r="G3" s="632">
        <v>194160</v>
      </c>
      <c r="H3" s="632"/>
      <c r="I3" s="6" t="e">
        <f aca="true" t="shared" si="0" ref="I3:I30">G3/H3</f>
        <v>#DIV/0!</v>
      </c>
      <c r="J3" s="633">
        <v>4250</v>
      </c>
      <c r="K3" s="633">
        <v>10355600</v>
      </c>
    </row>
    <row r="4" spans="1:11" ht="27">
      <c r="A4">
        <v>2</v>
      </c>
      <c r="B4" s="420" t="s">
        <v>1818</v>
      </c>
      <c r="C4" s="169" t="s">
        <v>1819</v>
      </c>
      <c r="D4" s="2" t="s">
        <v>800</v>
      </c>
      <c r="E4" s="144" t="s">
        <v>317</v>
      </c>
      <c r="F4" s="145">
        <v>1</v>
      </c>
      <c r="G4" s="632">
        <v>122113</v>
      </c>
      <c r="H4" s="634">
        <v>122113</v>
      </c>
      <c r="I4" s="6">
        <f t="shared" si="0"/>
        <v>1</v>
      </c>
      <c r="J4" s="633">
        <v>2160</v>
      </c>
      <c r="K4" s="633">
        <v>6829200</v>
      </c>
    </row>
    <row r="5" spans="1:11" ht="27" customHeight="1">
      <c r="A5">
        <v>3</v>
      </c>
      <c r="B5" s="420" t="s">
        <v>1820</v>
      </c>
      <c r="C5" s="169" t="s">
        <v>1821</v>
      </c>
      <c r="D5" s="2" t="s">
        <v>1822</v>
      </c>
      <c r="E5" s="144" t="s">
        <v>833</v>
      </c>
      <c r="F5" s="145">
        <v>2</v>
      </c>
      <c r="G5" s="632">
        <v>221212</v>
      </c>
      <c r="H5" s="634">
        <v>223231</v>
      </c>
      <c r="I5" s="6">
        <f t="shared" si="0"/>
        <v>0.9909555572478733</v>
      </c>
      <c r="J5" s="633">
        <v>3300</v>
      </c>
      <c r="K5" s="633">
        <v>13090000</v>
      </c>
    </row>
    <row r="6" spans="1:11" ht="27">
      <c r="A6">
        <v>4</v>
      </c>
      <c r="B6" s="420" t="s">
        <v>1823</v>
      </c>
      <c r="C6" s="169" t="s">
        <v>1821</v>
      </c>
      <c r="D6" s="2" t="s">
        <v>800</v>
      </c>
      <c r="E6" s="144" t="s">
        <v>833</v>
      </c>
      <c r="F6" s="145">
        <v>3</v>
      </c>
      <c r="G6" s="632">
        <v>55398</v>
      </c>
      <c r="H6" s="634">
        <v>55398</v>
      </c>
      <c r="I6" s="6">
        <f t="shared" si="0"/>
        <v>1</v>
      </c>
      <c r="J6" s="633">
        <v>830</v>
      </c>
      <c r="K6" s="633">
        <v>2664150</v>
      </c>
    </row>
    <row r="7" spans="1:11" ht="13.5">
      <c r="A7">
        <v>5</v>
      </c>
      <c r="B7" s="203" t="s">
        <v>1824</v>
      </c>
      <c r="C7" s="203" t="s">
        <v>918</v>
      </c>
      <c r="D7" s="221" t="s">
        <v>1825</v>
      </c>
      <c r="E7" s="560" t="s">
        <v>317</v>
      </c>
      <c r="F7" s="221">
        <v>1</v>
      </c>
      <c r="G7" s="635">
        <v>51149</v>
      </c>
      <c r="H7" s="635">
        <v>51149</v>
      </c>
      <c r="I7" s="151">
        <f t="shared" si="0"/>
        <v>1</v>
      </c>
      <c r="J7" s="636">
        <v>777</v>
      </c>
      <c r="K7" s="636">
        <v>2943000</v>
      </c>
    </row>
    <row r="8" spans="1:11" ht="13.5">
      <c r="A8">
        <v>6</v>
      </c>
      <c r="B8" s="201" t="s">
        <v>1826</v>
      </c>
      <c r="C8" s="203" t="s">
        <v>918</v>
      </c>
      <c r="D8" s="219" t="s">
        <v>342</v>
      </c>
      <c r="E8" s="220" t="s">
        <v>317</v>
      </c>
      <c r="F8" s="221">
        <v>3</v>
      </c>
      <c r="G8" s="637">
        <v>161300</v>
      </c>
      <c r="H8" s="637"/>
      <c r="I8" s="6" t="e">
        <f t="shared" si="0"/>
        <v>#DIV/0!</v>
      </c>
      <c r="J8" s="638">
        <v>6100</v>
      </c>
      <c r="K8" s="638">
        <v>5841000</v>
      </c>
    </row>
    <row r="9" spans="1:11" ht="13.5">
      <c r="A9">
        <v>7</v>
      </c>
      <c r="B9" s="201" t="s">
        <v>1827</v>
      </c>
      <c r="C9" s="203" t="s">
        <v>918</v>
      </c>
      <c r="D9" s="201" t="s">
        <v>1828</v>
      </c>
      <c r="E9" s="220" t="s">
        <v>317</v>
      </c>
      <c r="F9" s="221">
        <v>3</v>
      </c>
      <c r="G9" s="639">
        <v>39524</v>
      </c>
      <c r="H9" s="637"/>
      <c r="I9" s="6" t="e">
        <f t="shared" si="0"/>
        <v>#DIV/0!</v>
      </c>
      <c r="J9" s="638">
        <v>2400</v>
      </c>
      <c r="K9" s="638">
        <v>1795000</v>
      </c>
    </row>
    <row r="10" spans="1:11" ht="13.5">
      <c r="A10">
        <v>8</v>
      </c>
      <c r="B10" s="201" t="s">
        <v>1829</v>
      </c>
      <c r="C10" s="203" t="s">
        <v>918</v>
      </c>
      <c r="D10" s="219" t="s">
        <v>1154</v>
      </c>
      <c r="E10" s="220" t="s">
        <v>317</v>
      </c>
      <c r="F10" s="221">
        <v>1</v>
      </c>
      <c r="G10" s="639">
        <v>384126</v>
      </c>
      <c r="H10" s="639">
        <v>384126</v>
      </c>
      <c r="I10" s="6">
        <f t="shared" si="0"/>
        <v>1</v>
      </c>
      <c r="J10" s="640">
        <v>5000</v>
      </c>
      <c r="K10" s="640">
        <v>23350000</v>
      </c>
    </row>
    <row r="11" spans="1:11" ht="13.5">
      <c r="A11">
        <v>9</v>
      </c>
      <c r="B11" s="201" t="s">
        <v>1830</v>
      </c>
      <c r="C11" s="201" t="s">
        <v>918</v>
      </c>
      <c r="D11" s="219" t="s">
        <v>342</v>
      </c>
      <c r="E11" s="220" t="s">
        <v>317</v>
      </c>
      <c r="F11" s="221">
        <v>2</v>
      </c>
      <c r="G11" s="639">
        <v>188251</v>
      </c>
      <c r="H11" s="637">
        <v>188388</v>
      </c>
      <c r="I11" s="6">
        <f t="shared" si="0"/>
        <v>0.9992727774592861</v>
      </c>
      <c r="J11" s="638">
        <v>2700</v>
      </c>
      <c r="K11" s="638">
        <v>11470000</v>
      </c>
    </row>
    <row r="12" spans="1:11" ht="13.5">
      <c r="A12">
        <v>10</v>
      </c>
      <c r="B12" s="215" t="s">
        <v>1831</v>
      </c>
      <c r="C12" s="169" t="s">
        <v>1832</v>
      </c>
      <c r="D12" s="2" t="s">
        <v>1833</v>
      </c>
      <c r="E12" s="144" t="s">
        <v>1834</v>
      </c>
      <c r="F12" s="145">
        <v>1</v>
      </c>
      <c r="G12" s="632">
        <v>26425</v>
      </c>
      <c r="H12" s="634"/>
      <c r="I12" s="6" t="e">
        <f t="shared" si="0"/>
        <v>#DIV/0!</v>
      </c>
      <c r="J12" s="633">
        <v>800</v>
      </c>
      <c r="K12" s="633">
        <v>1225</v>
      </c>
    </row>
    <row r="13" spans="1:11" ht="13.5">
      <c r="A13">
        <v>11</v>
      </c>
      <c r="B13" s="189" t="s">
        <v>1835</v>
      </c>
      <c r="C13" s="189" t="s">
        <v>797</v>
      </c>
      <c r="D13" s="145" t="s">
        <v>1171</v>
      </c>
      <c r="E13" s="161" t="s">
        <v>317</v>
      </c>
      <c r="F13" s="145">
        <v>1</v>
      </c>
      <c r="G13" s="641">
        <v>25357</v>
      </c>
      <c r="H13" s="641">
        <v>25357</v>
      </c>
      <c r="I13" s="164">
        <f t="shared" si="0"/>
        <v>1</v>
      </c>
      <c r="J13" s="641">
        <v>510</v>
      </c>
      <c r="K13" s="641">
        <v>1782000</v>
      </c>
    </row>
    <row r="14" spans="1:11" ht="13.5">
      <c r="A14">
        <v>12</v>
      </c>
      <c r="B14" s="189" t="s">
        <v>1836</v>
      </c>
      <c r="C14" s="189" t="s">
        <v>797</v>
      </c>
      <c r="D14" s="145" t="s">
        <v>1171</v>
      </c>
      <c r="E14" s="161" t="s">
        <v>317</v>
      </c>
      <c r="F14" s="145">
        <v>1</v>
      </c>
      <c r="G14" s="641">
        <v>80953</v>
      </c>
      <c r="H14" s="641">
        <v>80953</v>
      </c>
      <c r="I14" s="164">
        <f t="shared" si="0"/>
        <v>1</v>
      </c>
      <c r="J14" s="641">
        <v>1180</v>
      </c>
      <c r="K14" s="641">
        <v>6567000</v>
      </c>
    </row>
    <row r="15" spans="1:11" ht="13.5">
      <c r="A15">
        <v>13</v>
      </c>
      <c r="B15" s="189" t="s">
        <v>1837</v>
      </c>
      <c r="C15" s="189" t="s">
        <v>797</v>
      </c>
      <c r="D15" s="145" t="s">
        <v>1171</v>
      </c>
      <c r="E15" s="161" t="s">
        <v>317</v>
      </c>
      <c r="F15" s="145">
        <v>1</v>
      </c>
      <c r="G15" s="641">
        <v>114727</v>
      </c>
      <c r="H15" s="641">
        <v>114727</v>
      </c>
      <c r="I15" s="164">
        <f t="shared" si="0"/>
        <v>1</v>
      </c>
      <c r="J15" s="641">
        <v>1850</v>
      </c>
      <c r="K15" s="641">
        <v>8794000</v>
      </c>
    </row>
    <row r="16" spans="1:11" ht="13.5">
      <c r="A16">
        <v>14</v>
      </c>
      <c r="B16" s="642" t="s">
        <v>1838</v>
      </c>
      <c r="C16" s="189" t="s">
        <v>797</v>
      </c>
      <c r="D16" s="145" t="s">
        <v>1171</v>
      </c>
      <c r="E16" s="161" t="s">
        <v>317</v>
      </c>
      <c r="F16" s="145">
        <v>1</v>
      </c>
      <c r="G16" s="641">
        <f>46956764/1000</f>
        <v>46956.764</v>
      </c>
      <c r="H16" s="641">
        <f>46956764/1000</f>
        <v>46956.764</v>
      </c>
      <c r="I16" s="164">
        <f t="shared" si="0"/>
        <v>1</v>
      </c>
      <c r="J16" s="641">
        <v>650</v>
      </c>
      <c r="K16" s="641">
        <v>2545000</v>
      </c>
    </row>
    <row r="17" spans="1:11" s="14" customFormat="1" ht="13.5">
      <c r="A17">
        <v>15</v>
      </c>
      <c r="B17" s="642" t="s">
        <v>1839</v>
      </c>
      <c r="C17" s="189" t="s">
        <v>797</v>
      </c>
      <c r="D17" s="145" t="s">
        <v>1171</v>
      </c>
      <c r="E17" s="161" t="s">
        <v>317</v>
      </c>
      <c r="F17" s="145">
        <v>1</v>
      </c>
      <c r="G17" s="641">
        <f>41156892/1000</f>
        <v>41156.892</v>
      </c>
      <c r="H17" s="641">
        <f>41156892/1000</f>
        <v>41156.892</v>
      </c>
      <c r="I17" s="164">
        <f t="shared" si="0"/>
        <v>1</v>
      </c>
      <c r="J17" s="641">
        <v>620</v>
      </c>
      <c r="K17" s="641">
        <v>2154000</v>
      </c>
    </row>
    <row r="18" spans="1:11" s="14" customFormat="1" ht="13.5">
      <c r="A18">
        <v>16</v>
      </c>
      <c r="B18" s="642" t="s">
        <v>1840</v>
      </c>
      <c r="C18" s="189" t="s">
        <v>797</v>
      </c>
      <c r="D18" s="145" t="s">
        <v>1171</v>
      </c>
      <c r="E18" s="161" t="s">
        <v>317</v>
      </c>
      <c r="F18" s="145">
        <v>1</v>
      </c>
      <c r="G18" s="641">
        <f>159705220/1000</f>
        <v>159705.22</v>
      </c>
      <c r="H18" s="641">
        <f>159705220/1000</f>
        <v>159705.22</v>
      </c>
      <c r="I18" s="164">
        <f t="shared" si="0"/>
        <v>1</v>
      </c>
      <c r="J18" s="641">
        <v>1630</v>
      </c>
      <c r="K18" s="641">
        <v>9649000</v>
      </c>
    </row>
    <row r="19" spans="1:11" ht="13.5">
      <c r="A19">
        <v>17</v>
      </c>
      <c r="B19" s="642" t="s">
        <v>1841</v>
      </c>
      <c r="C19" s="189" t="s">
        <v>797</v>
      </c>
      <c r="D19" s="145" t="s">
        <v>1171</v>
      </c>
      <c r="E19" s="161" t="s">
        <v>317</v>
      </c>
      <c r="F19" s="145">
        <v>1</v>
      </c>
      <c r="G19" s="641">
        <f>49022740/1000</f>
        <v>49022.74</v>
      </c>
      <c r="H19" s="641">
        <f>49022740/1000</f>
        <v>49022.74</v>
      </c>
      <c r="I19" s="164">
        <f t="shared" si="0"/>
        <v>1</v>
      </c>
      <c r="J19" s="641">
        <v>530</v>
      </c>
      <c r="K19" s="641">
        <v>3112000</v>
      </c>
    </row>
    <row r="20" spans="1:11" ht="13.5">
      <c r="A20">
        <v>18</v>
      </c>
      <c r="B20" s="642" t="s">
        <v>1842</v>
      </c>
      <c r="C20" s="189" t="s">
        <v>797</v>
      </c>
      <c r="D20" s="145" t="s">
        <v>342</v>
      </c>
      <c r="E20" s="161" t="s">
        <v>317</v>
      </c>
      <c r="F20" s="145">
        <v>1</v>
      </c>
      <c r="G20" s="641">
        <f>17829312/1000</f>
        <v>17829.312</v>
      </c>
      <c r="H20" s="641">
        <f>18897312/1000</f>
        <v>18897.312</v>
      </c>
      <c r="I20" s="164">
        <f t="shared" si="0"/>
        <v>0.9434840256646024</v>
      </c>
      <c r="J20" s="641">
        <v>500</v>
      </c>
      <c r="K20" s="641">
        <v>651000</v>
      </c>
    </row>
    <row r="21" spans="1:11" ht="13.5">
      <c r="A21">
        <v>19</v>
      </c>
      <c r="B21" s="642" t="s">
        <v>1843</v>
      </c>
      <c r="C21" s="189" t="s">
        <v>797</v>
      </c>
      <c r="D21" s="145" t="s">
        <v>1171</v>
      </c>
      <c r="E21" s="161" t="s">
        <v>317</v>
      </c>
      <c r="F21" s="145">
        <v>2</v>
      </c>
      <c r="G21" s="641">
        <f>35579172/1000</f>
        <v>35579.172</v>
      </c>
      <c r="H21" s="641">
        <f>35579172/1000</f>
        <v>35579.172</v>
      </c>
      <c r="I21" s="164">
        <f t="shared" si="0"/>
        <v>1</v>
      </c>
      <c r="J21" s="641">
        <v>550</v>
      </c>
      <c r="K21" s="641">
        <v>1859000</v>
      </c>
    </row>
    <row r="22" spans="1:11" ht="13.5">
      <c r="A22">
        <v>20</v>
      </c>
      <c r="B22" s="169" t="s">
        <v>1844</v>
      </c>
      <c r="C22" s="169" t="s">
        <v>1845</v>
      </c>
      <c r="D22" s="2" t="s">
        <v>342</v>
      </c>
      <c r="E22" s="144" t="s">
        <v>317</v>
      </c>
      <c r="F22" s="145">
        <v>1</v>
      </c>
      <c r="G22" s="632">
        <v>24542</v>
      </c>
      <c r="H22" s="634"/>
      <c r="I22" s="6" t="e">
        <f t="shared" si="0"/>
        <v>#DIV/0!</v>
      </c>
      <c r="J22" s="633">
        <v>510</v>
      </c>
      <c r="K22" s="633">
        <v>1139000</v>
      </c>
    </row>
    <row r="23" spans="1:11" ht="13.5">
      <c r="A23">
        <v>21</v>
      </c>
      <c r="B23" s="169" t="s">
        <v>1846</v>
      </c>
      <c r="C23" s="169" t="s">
        <v>1847</v>
      </c>
      <c r="D23" s="2" t="s">
        <v>522</v>
      </c>
      <c r="E23" s="144" t="s">
        <v>317</v>
      </c>
      <c r="F23" s="145">
        <v>1</v>
      </c>
      <c r="G23" s="632">
        <v>23105</v>
      </c>
      <c r="H23" s="634"/>
      <c r="I23" s="6" t="e">
        <f t="shared" si="0"/>
        <v>#DIV/0!</v>
      </c>
      <c r="J23" s="633">
        <v>510</v>
      </c>
      <c r="K23" s="633">
        <v>1121000</v>
      </c>
    </row>
    <row r="24" spans="1:11" ht="13.5">
      <c r="A24">
        <v>22</v>
      </c>
      <c r="B24" s="169" t="s">
        <v>1848</v>
      </c>
      <c r="C24" s="169" t="s">
        <v>507</v>
      </c>
      <c r="D24" s="219" t="s">
        <v>1849</v>
      </c>
      <c r="E24" s="220" t="s">
        <v>317</v>
      </c>
      <c r="F24" s="221">
        <v>3</v>
      </c>
      <c r="G24" s="632">
        <v>182348</v>
      </c>
      <c r="H24" s="643"/>
      <c r="I24" s="644" t="e">
        <f t="shared" si="0"/>
        <v>#DIV/0!</v>
      </c>
      <c r="J24" s="645">
        <v>10930</v>
      </c>
      <c r="K24" s="645">
        <v>4060100</v>
      </c>
    </row>
    <row r="25" spans="1:11" ht="27" customHeight="1">
      <c r="A25">
        <v>23</v>
      </c>
      <c r="B25" s="420" t="s">
        <v>1850</v>
      </c>
      <c r="C25" s="169" t="s">
        <v>507</v>
      </c>
      <c r="D25" s="219" t="s">
        <v>1851</v>
      </c>
      <c r="E25" s="220" t="s">
        <v>317</v>
      </c>
      <c r="F25" s="221">
        <v>3</v>
      </c>
      <c r="G25" s="646">
        <v>24360</v>
      </c>
      <c r="H25" s="643"/>
      <c r="I25" s="644" t="e">
        <f t="shared" si="0"/>
        <v>#DIV/0!</v>
      </c>
      <c r="J25" s="645">
        <v>2500</v>
      </c>
      <c r="K25" s="645">
        <v>577000</v>
      </c>
    </row>
    <row r="26" spans="1:11" ht="27" customHeight="1">
      <c r="A26">
        <v>24</v>
      </c>
      <c r="B26" s="420" t="s">
        <v>1852</v>
      </c>
      <c r="C26" s="169" t="s">
        <v>507</v>
      </c>
      <c r="D26" s="219" t="s">
        <v>1851</v>
      </c>
      <c r="E26" s="220" t="s">
        <v>317</v>
      </c>
      <c r="F26" s="221">
        <v>3</v>
      </c>
      <c r="G26" s="646">
        <v>45908</v>
      </c>
      <c r="H26" s="643"/>
      <c r="I26" s="644" t="e">
        <f>G26/H26</f>
        <v>#DIV/0!</v>
      </c>
      <c r="J26" s="645">
        <v>1500</v>
      </c>
      <c r="K26" s="645">
        <v>2000000</v>
      </c>
    </row>
    <row r="27" spans="1:11" s="545" customFormat="1" ht="13.5" customHeight="1">
      <c r="A27" s="545">
        <v>25</v>
      </c>
      <c r="B27" s="201" t="s">
        <v>1853</v>
      </c>
      <c r="C27" s="201" t="s">
        <v>1854</v>
      </c>
      <c r="D27" s="219" t="s">
        <v>796</v>
      </c>
      <c r="E27" s="220" t="s">
        <v>317</v>
      </c>
      <c r="F27" s="293">
        <v>1</v>
      </c>
      <c r="G27" s="646">
        <v>26843</v>
      </c>
      <c r="H27" s="647"/>
      <c r="I27" s="648" t="e">
        <f>G27/H27</f>
        <v>#DIV/0!</v>
      </c>
      <c r="J27" s="638">
        <v>1265000</v>
      </c>
      <c r="K27" s="638">
        <v>1265000</v>
      </c>
    </row>
    <row r="28" spans="2:11" ht="13.5">
      <c r="B28" s="469" t="s">
        <v>3</v>
      </c>
      <c r="G28" s="649">
        <f>SUM(G3:G27)</f>
        <v>2342051.0999999996</v>
      </c>
      <c r="H28" s="649">
        <f>SUM(H3:H27)</f>
        <v>1596760.0999999999</v>
      </c>
      <c r="I28" s="5">
        <f t="shared" si="0"/>
        <v>1.466752018665797</v>
      </c>
      <c r="J28" s="649"/>
      <c r="K28" s="649"/>
    </row>
    <row r="29" spans="2:9" ht="27">
      <c r="B29" s="341"/>
      <c r="F29" s="724" t="s">
        <v>2218</v>
      </c>
      <c r="G29" s="4">
        <f>G3+G5+G8+G9+G11+G12+G20+G22+G23+G24+G25+G26+G27</f>
        <v>1175807.312</v>
      </c>
      <c r="H29" s="4">
        <f>H3+H5+H8+H9+H11+H12+H20+H22+H23+H24+H25+H26+H27</f>
        <v>430516.312</v>
      </c>
      <c r="I29" s="5">
        <f t="shared" si="0"/>
        <v>2.7311562401380045</v>
      </c>
    </row>
    <row r="30" spans="2:9" ht="27">
      <c r="B30" s="341"/>
      <c r="F30" s="726" t="s">
        <v>2226</v>
      </c>
      <c r="G30" s="4">
        <f>SUM(G4:G7)+G10+G11+G13+G14+G15+G16+G17+G18+G19+G20+G21</f>
        <v>1593536.0999999999</v>
      </c>
      <c r="H30" s="4">
        <f>SUM(H4:H7)+H10+H11+H13+H14+H15+H16+H17+H18+H19+H20+H21</f>
        <v>1596760.0999999999</v>
      </c>
      <c r="I30" s="5">
        <f t="shared" si="0"/>
        <v>0.9979809114719237</v>
      </c>
    </row>
    <row r="32" spans="1:13" ht="54">
      <c r="A32" s="178" t="s">
        <v>2253</v>
      </c>
      <c r="B32" s="340" t="s">
        <v>331</v>
      </c>
      <c r="C32" s="340" t="s">
        <v>0</v>
      </c>
      <c r="D32" t="s">
        <v>1</v>
      </c>
      <c r="E32" t="s">
        <v>98</v>
      </c>
      <c r="F32" s="17" t="s">
        <v>106</v>
      </c>
      <c r="G32" t="s">
        <v>332</v>
      </c>
      <c r="H32" s="1" t="s">
        <v>493</v>
      </c>
      <c r="I32" s="1" t="s">
        <v>100</v>
      </c>
      <c r="J32" s="1" t="s">
        <v>28</v>
      </c>
      <c r="K32" s="1" t="s">
        <v>29</v>
      </c>
      <c r="L32" s="1" t="s">
        <v>99</v>
      </c>
      <c r="M32" s="1" t="s">
        <v>494</v>
      </c>
    </row>
    <row r="33" spans="1:13" ht="13.5">
      <c r="A33">
        <v>1</v>
      </c>
      <c r="B33" s="650" t="s">
        <v>1855</v>
      </c>
      <c r="C33" s="189" t="s">
        <v>797</v>
      </c>
      <c r="D33" s="145" t="s">
        <v>342</v>
      </c>
      <c r="E33" s="161" t="s">
        <v>1856</v>
      </c>
      <c r="F33" s="145">
        <v>3</v>
      </c>
      <c r="G33" s="641">
        <v>5477</v>
      </c>
      <c r="H33" s="641">
        <v>5531</v>
      </c>
      <c r="I33" s="164">
        <f aca="true" t="shared" si="1" ref="I33:I58">G33/H33</f>
        <v>0.9902368468631351</v>
      </c>
      <c r="J33" s="641">
        <v>111</v>
      </c>
      <c r="K33" s="641">
        <v>282000</v>
      </c>
      <c r="L33" s="1051" t="s">
        <v>1857</v>
      </c>
      <c r="M33" s="1051" t="s">
        <v>1858</v>
      </c>
    </row>
    <row r="34" spans="1:13" ht="13.5">
      <c r="A34">
        <v>2</v>
      </c>
      <c r="B34" s="650" t="s">
        <v>1859</v>
      </c>
      <c r="C34" s="189" t="s">
        <v>797</v>
      </c>
      <c r="D34" s="145" t="s">
        <v>1860</v>
      </c>
      <c r="E34" s="161" t="s">
        <v>1856</v>
      </c>
      <c r="F34" s="145">
        <v>3</v>
      </c>
      <c r="G34" s="641">
        <v>9153</v>
      </c>
      <c r="H34" s="641">
        <v>10063</v>
      </c>
      <c r="I34" s="164">
        <f t="shared" si="1"/>
        <v>0.9095697108218225</v>
      </c>
      <c r="J34" s="641">
        <v>288</v>
      </c>
      <c r="K34" s="641">
        <v>417000</v>
      </c>
      <c r="L34" s="1052"/>
      <c r="M34" s="1052"/>
    </row>
    <row r="35" spans="1:13" s="14" customFormat="1" ht="13.5">
      <c r="A35">
        <v>3</v>
      </c>
      <c r="B35" s="650" t="s">
        <v>1861</v>
      </c>
      <c r="C35" s="189" t="s">
        <v>797</v>
      </c>
      <c r="D35" s="145" t="s">
        <v>1860</v>
      </c>
      <c r="E35" s="161" t="s">
        <v>1856</v>
      </c>
      <c r="F35" s="145">
        <v>3</v>
      </c>
      <c r="G35" s="641">
        <v>2211</v>
      </c>
      <c r="H35" s="641">
        <v>2236</v>
      </c>
      <c r="I35" s="164">
        <f t="shared" si="1"/>
        <v>0.988819320214669</v>
      </c>
      <c r="J35" s="641">
        <v>60</v>
      </c>
      <c r="K35" s="641">
        <v>107000</v>
      </c>
      <c r="L35" s="1052"/>
      <c r="M35" s="1052"/>
    </row>
    <row r="36" spans="1:13" s="14" customFormat="1" ht="13.5">
      <c r="A36">
        <v>4</v>
      </c>
      <c r="B36" s="650" t="s">
        <v>1862</v>
      </c>
      <c r="C36" s="189" t="s">
        <v>797</v>
      </c>
      <c r="D36" s="145" t="s">
        <v>1860</v>
      </c>
      <c r="E36" s="161" t="s">
        <v>1856</v>
      </c>
      <c r="F36" s="145">
        <v>3</v>
      </c>
      <c r="G36" s="641">
        <v>1693</v>
      </c>
      <c r="H36" s="641">
        <v>1905</v>
      </c>
      <c r="I36" s="164">
        <f t="shared" si="1"/>
        <v>0.8887139107611548</v>
      </c>
      <c r="J36" s="641">
        <v>68</v>
      </c>
      <c r="K36" s="641">
        <v>72700</v>
      </c>
      <c r="L36" s="1052"/>
      <c r="M36" s="1052"/>
    </row>
    <row r="37" spans="1:13" s="14" customFormat="1" ht="13.5">
      <c r="A37">
        <v>5</v>
      </c>
      <c r="B37" s="650" t="s">
        <v>1863</v>
      </c>
      <c r="C37" s="189" t="s">
        <v>797</v>
      </c>
      <c r="D37" s="145" t="s">
        <v>1860</v>
      </c>
      <c r="E37" s="161" t="s">
        <v>1856</v>
      </c>
      <c r="F37" s="145">
        <v>3</v>
      </c>
      <c r="G37" s="641">
        <v>1469</v>
      </c>
      <c r="H37" s="641">
        <v>1471</v>
      </c>
      <c r="I37" s="164">
        <f t="shared" si="1"/>
        <v>0.9986403806934059</v>
      </c>
      <c r="J37" s="641">
        <v>35</v>
      </c>
      <c r="K37" s="641">
        <v>77900</v>
      </c>
      <c r="L37" s="1052"/>
      <c r="M37" s="1052"/>
    </row>
    <row r="38" spans="1:13" s="14" customFormat="1" ht="13.5">
      <c r="A38">
        <v>6</v>
      </c>
      <c r="B38" s="650" t="s">
        <v>1864</v>
      </c>
      <c r="C38" s="189" t="s">
        <v>797</v>
      </c>
      <c r="D38" s="145" t="s">
        <v>1860</v>
      </c>
      <c r="E38" s="161" t="s">
        <v>1856</v>
      </c>
      <c r="F38" s="145">
        <v>3</v>
      </c>
      <c r="G38" s="641">
        <v>5428</v>
      </c>
      <c r="H38" s="641">
        <v>5480</v>
      </c>
      <c r="I38" s="164">
        <f t="shared" si="1"/>
        <v>0.9905109489051095</v>
      </c>
      <c r="J38" s="641">
        <v>121</v>
      </c>
      <c r="K38" s="641">
        <v>277000</v>
      </c>
      <c r="L38" s="1052"/>
      <c r="M38" s="1052"/>
    </row>
    <row r="39" spans="1:13" s="14" customFormat="1" ht="13.5">
      <c r="A39">
        <v>7</v>
      </c>
      <c r="B39" s="650" t="s">
        <v>1865</v>
      </c>
      <c r="C39" s="189" t="s">
        <v>797</v>
      </c>
      <c r="D39" s="145" t="s">
        <v>1860</v>
      </c>
      <c r="E39" s="161" t="s">
        <v>1856</v>
      </c>
      <c r="F39" s="145">
        <v>3</v>
      </c>
      <c r="G39" s="641">
        <v>7279</v>
      </c>
      <c r="H39" s="641">
        <v>7649</v>
      </c>
      <c r="I39" s="164">
        <f t="shared" si="1"/>
        <v>0.951627663746895</v>
      </c>
      <c r="J39" s="641">
        <v>228</v>
      </c>
      <c r="K39" s="641">
        <v>337000</v>
      </c>
      <c r="L39" s="1052"/>
      <c r="M39" s="1052"/>
    </row>
    <row r="40" spans="1:13" s="14" customFormat="1" ht="13.5">
      <c r="A40">
        <v>8</v>
      </c>
      <c r="B40" s="650" t="s">
        <v>1866</v>
      </c>
      <c r="C40" s="189" t="s">
        <v>797</v>
      </c>
      <c r="D40" s="145" t="s">
        <v>1860</v>
      </c>
      <c r="E40" s="161" t="s">
        <v>1856</v>
      </c>
      <c r="F40" s="145">
        <v>3</v>
      </c>
      <c r="G40" s="641">
        <v>4538</v>
      </c>
      <c r="H40" s="641">
        <v>4543</v>
      </c>
      <c r="I40" s="164">
        <f t="shared" si="1"/>
        <v>0.9988994056790667</v>
      </c>
      <c r="J40" s="641">
        <v>88</v>
      </c>
      <c r="K40" s="641">
        <v>238000</v>
      </c>
      <c r="L40" s="1052"/>
      <c r="M40" s="1052"/>
    </row>
    <row r="41" spans="1:13" s="14" customFormat="1" ht="13.5">
      <c r="A41">
        <v>9</v>
      </c>
      <c r="B41" s="650" t="s">
        <v>1867</v>
      </c>
      <c r="C41" s="189" t="s">
        <v>797</v>
      </c>
      <c r="D41" s="145" t="s">
        <v>1860</v>
      </c>
      <c r="E41" s="161" t="s">
        <v>1856</v>
      </c>
      <c r="F41" s="145">
        <v>3</v>
      </c>
      <c r="G41" s="641">
        <v>3935</v>
      </c>
      <c r="H41" s="641">
        <v>4365</v>
      </c>
      <c r="I41" s="164">
        <f t="shared" si="1"/>
        <v>0.9014891179839634</v>
      </c>
      <c r="J41" s="641">
        <v>132</v>
      </c>
      <c r="K41" s="641">
        <v>161000</v>
      </c>
      <c r="L41" s="1052"/>
      <c r="M41" s="1052"/>
    </row>
    <row r="42" spans="1:13" s="14" customFormat="1" ht="13.5">
      <c r="A42">
        <v>10</v>
      </c>
      <c r="B42" s="650" t="s">
        <v>1868</v>
      </c>
      <c r="C42" s="189" t="s">
        <v>797</v>
      </c>
      <c r="D42" s="145" t="s">
        <v>1860</v>
      </c>
      <c r="E42" s="161" t="s">
        <v>1856</v>
      </c>
      <c r="F42" s="145">
        <v>3</v>
      </c>
      <c r="G42" s="641">
        <v>6468</v>
      </c>
      <c r="H42" s="641">
        <v>6476</v>
      </c>
      <c r="I42" s="164">
        <f t="shared" si="1"/>
        <v>0.9987646695491044</v>
      </c>
      <c r="J42" s="641">
        <v>152</v>
      </c>
      <c r="K42" s="641">
        <v>336900</v>
      </c>
      <c r="L42" s="1052"/>
      <c r="M42" s="1052"/>
    </row>
    <row r="43" spans="1:13" s="14" customFormat="1" ht="13.5">
      <c r="A43">
        <v>11</v>
      </c>
      <c r="B43" s="650" t="s">
        <v>1869</v>
      </c>
      <c r="C43" s="189" t="s">
        <v>797</v>
      </c>
      <c r="D43" s="145" t="s">
        <v>1860</v>
      </c>
      <c r="E43" s="161" t="s">
        <v>1856</v>
      </c>
      <c r="F43" s="145">
        <v>3</v>
      </c>
      <c r="G43" s="641">
        <v>21633</v>
      </c>
      <c r="H43" s="641">
        <v>21655</v>
      </c>
      <c r="I43" s="164">
        <f t="shared" si="1"/>
        <v>0.9989840683444932</v>
      </c>
      <c r="J43" s="641">
        <v>400</v>
      </c>
      <c r="K43" s="641">
        <v>1102700</v>
      </c>
      <c r="L43" s="1052"/>
      <c r="M43" s="1052"/>
    </row>
    <row r="44" spans="1:13" s="14" customFormat="1" ht="13.5">
      <c r="A44">
        <v>12</v>
      </c>
      <c r="B44" s="650" t="s">
        <v>1870</v>
      </c>
      <c r="C44" s="189" t="s">
        <v>797</v>
      </c>
      <c r="D44" s="145" t="s">
        <v>1860</v>
      </c>
      <c r="E44" s="161" t="s">
        <v>1856</v>
      </c>
      <c r="F44" s="145">
        <v>3</v>
      </c>
      <c r="G44" s="641">
        <v>7587</v>
      </c>
      <c r="H44" s="641">
        <v>8306</v>
      </c>
      <c r="I44" s="164">
        <f t="shared" si="1"/>
        <v>0.9134360703106188</v>
      </c>
      <c r="J44" s="641">
        <v>225</v>
      </c>
      <c r="K44" s="641">
        <v>353000</v>
      </c>
      <c r="L44" s="1053"/>
      <c r="M44" s="1053"/>
    </row>
    <row r="45" spans="1:13" ht="13.5">
      <c r="A45">
        <v>13</v>
      </c>
      <c r="B45" s="169" t="s">
        <v>1871</v>
      </c>
      <c r="C45" s="169" t="s">
        <v>682</v>
      </c>
      <c r="D45" s="2" t="s">
        <v>1095</v>
      </c>
      <c r="E45" s="144" t="s">
        <v>1389</v>
      </c>
      <c r="F45" s="145">
        <v>2</v>
      </c>
      <c r="G45" s="651">
        <v>80012</v>
      </c>
      <c r="H45" s="147"/>
      <c r="I45" s="6" t="e">
        <v>#VALUE!</v>
      </c>
      <c r="J45" s="652">
        <v>2633</v>
      </c>
      <c r="K45" s="652">
        <v>3268332</v>
      </c>
      <c r="L45" s="1051" t="s">
        <v>1872</v>
      </c>
      <c r="M45" s="1051" t="s">
        <v>1873</v>
      </c>
    </row>
    <row r="46" spans="1:13" ht="13.5">
      <c r="A46">
        <v>14</v>
      </c>
      <c r="B46" s="169" t="s">
        <v>1874</v>
      </c>
      <c r="C46" s="169" t="s">
        <v>682</v>
      </c>
      <c r="D46" s="2" t="s">
        <v>1095</v>
      </c>
      <c r="E46" s="144" t="s">
        <v>1389</v>
      </c>
      <c r="F46" s="145">
        <v>2</v>
      </c>
      <c r="G46" s="651">
        <v>79200</v>
      </c>
      <c r="H46" s="147"/>
      <c r="I46" s="6" t="e">
        <v>#VALUE!</v>
      </c>
      <c r="J46" s="652">
        <v>1975</v>
      </c>
      <c r="K46" s="652">
        <v>3854059</v>
      </c>
      <c r="L46" s="1052"/>
      <c r="M46" s="1052"/>
    </row>
    <row r="47" spans="1:13" ht="13.5">
      <c r="A47">
        <v>15</v>
      </c>
      <c r="B47" s="169" t="s">
        <v>1875</v>
      </c>
      <c r="C47" s="169" t="s">
        <v>682</v>
      </c>
      <c r="D47" s="2" t="s">
        <v>1095</v>
      </c>
      <c r="E47" s="144" t="s">
        <v>1389</v>
      </c>
      <c r="F47" s="145">
        <v>2</v>
      </c>
      <c r="G47" s="651">
        <v>61032</v>
      </c>
      <c r="H47" s="147"/>
      <c r="I47" s="6" t="e">
        <v>#VALUE!</v>
      </c>
      <c r="J47" s="652">
        <v>2165</v>
      </c>
      <c r="K47" s="652">
        <v>2843339</v>
      </c>
      <c r="L47" s="1052"/>
      <c r="M47" s="1052"/>
    </row>
    <row r="48" spans="1:13" ht="13.5">
      <c r="A48">
        <v>16</v>
      </c>
      <c r="B48" s="169" t="s">
        <v>1876</v>
      </c>
      <c r="C48" s="169" t="s">
        <v>682</v>
      </c>
      <c r="D48" s="2" t="s">
        <v>1095</v>
      </c>
      <c r="E48" s="144" t="s">
        <v>1389</v>
      </c>
      <c r="F48" s="145">
        <v>2</v>
      </c>
      <c r="G48" s="651">
        <v>63032</v>
      </c>
      <c r="H48" s="147"/>
      <c r="I48" s="6" t="e">
        <v>#VALUE!</v>
      </c>
      <c r="J48" s="652">
        <v>2242</v>
      </c>
      <c r="K48" s="652">
        <v>2964832</v>
      </c>
      <c r="L48" s="1052"/>
      <c r="M48" s="1052"/>
    </row>
    <row r="49" spans="1:13" ht="13.5">
      <c r="A49">
        <v>17</v>
      </c>
      <c r="B49" s="169" t="s">
        <v>1877</v>
      </c>
      <c r="C49" s="169" t="s">
        <v>682</v>
      </c>
      <c r="D49" s="2" t="s">
        <v>1095</v>
      </c>
      <c r="E49" s="144" t="s">
        <v>1389</v>
      </c>
      <c r="F49" s="145">
        <v>2</v>
      </c>
      <c r="G49" s="651">
        <v>68642</v>
      </c>
      <c r="H49" s="147"/>
      <c r="I49" s="6" t="e">
        <v>#VALUE!</v>
      </c>
      <c r="J49" s="652">
        <v>2244</v>
      </c>
      <c r="K49" s="652">
        <v>3281000</v>
      </c>
      <c r="L49" s="1052"/>
      <c r="M49" s="1052"/>
    </row>
    <row r="50" spans="1:13" ht="13.5">
      <c r="A50">
        <v>18</v>
      </c>
      <c r="B50" s="189" t="s">
        <v>1878</v>
      </c>
      <c r="C50" s="169" t="s">
        <v>682</v>
      </c>
      <c r="D50" s="2" t="s">
        <v>1095</v>
      </c>
      <c r="E50" s="144" t="s">
        <v>1389</v>
      </c>
      <c r="F50" s="145">
        <v>2</v>
      </c>
      <c r="G50" s="653">
        <v>56102</v>
      </c>
      <c r="H50" s="150"/>
      <c r="I50" s="151" t="e">
        <v>#VALUE!</v>
      </c>
      <c r="J50" s="654">
        <v>1843</v>
      </c>
      <c r="K50" s="654">
        <v>2663858</v>
      </c>
      <c r="L50" s="1052"/>
      <c r="M50" s="1052"/>
    </row>
    <row r="51" spans="1:13" ht="13.5">
      <c r="A51">
        <v>19</v>
      </c>
      <c r="B51" s="189" t="s">
        <v>1879</v>
      </c>
      <c r="C51" s="169" t="s">
        <v>682</v>
      </c>
      <c r="D51" s="2" t="s">
        <v>1095</v>
      </c>
      <c r="E51" s="144" t="s">
        <v>1389</v>
      </c>
      <c r="F51" s="145">
        <v>2</v>
      </c>
      <c r="G51" s="653">
        <v>82738</v>
      </c>
      <c r="H51" s="153"/>
      <c r="I51" s="151" t="e">
        <v>#VALUE!</v>
      </c>
      <c r="J51" s="654">
        <v>2393</v>
      </c>
      <c r="K51" s="654">
        <v>3706504</v>
      </c>
      <c r="L51" s="1052"/>
      <c r="M51" s="1052"/>
    </row>
    <row r="52" spans="1:13" ht="13.5">
      <c r="A52">
        <v>20</v>
      </c>
      <c r="B52" s="169" t="s">
        <v>1880</v>
      </c>
      <c r="C52" s="169" t="s">
        <v>682</v>
      </c>
      <c r="D52" s="2" t="s">
        <v>1095</v>
      </c>
      <c r="E52" s="144" t="s">
        <v>1389</v>
      </c>
      <c r="F52" s="145">
        <v>2</v>
      </c>
      <c r="G52" s="651">
        <v>86776</v>
      </c>
      <c r="H52" s="147"/>
      <c r="I52" s="6" t="e">
        <v>#VALUE!</v>
      </c>
      <c r="J52" s="654">
        <v>2533</v>
      </c>
      <c r="K52" s="654">
        <v>3822440</v>
      </c>
      <c r="L52" s="1052"/>
      <c r="M52" s="1052"/>
    </row>
    <row r="53" spans="1:13" ht="13.5">
      <c r="A53">
        <v>21</v>
      </c>
      <c r="B53" s="169" t="s">
        <v>1881</v>
      </c>
      <c r="C53" s="169" t="s">
        <v>682</v>
      </c>
      <c r="D53" s="2" t="s">
        <v>1095</v>
      </c>
      <c r="E53" s="144" t="s">
        <v>1389</v>
      </c>
      <c r="F53" s="145">
        <v>2</v>
      </c>
      <c r="G53" s="651">
        <v>65784</v>
      </c>
      <c r="H53" s="147"/>
      <c r="I53" s="151" t="e">
        <v>#VALUE!</v>
      </c>
      <c r="J53" s="654">
        <v>2167</v>
      </c>
      <c r="K53" s="654">
        <v>3133760</v>
      </c>
      <c r="L53" s="1052"/>
      <c r="M53" s="1052"/>
    </row>
    <row r="54" spans="1:13" ht="13.5">
      <c r="A54">
        <v>22</v>
      </c>
      <c r="B54" s="169" t="s">
        <v>1882</v>
      </c>
      <c r="C54" s="169" t="s">
        <v>682</v>
      </c>
      <c r="D54" s="2" t="s">
        <v>1095</v>
      </c>
      <c r="E54" s="144" t="s">
        <v>1389</v>
      </c>
      <c r="F54" s="145">
        <v>2</v>
      </c>
      <c r="G54" s="651">
        <v>64983</v>
      </c>
      <c r="H54" s="147"/>
      <c r="I54" s="151" t="e">
        <v>#VALUE!</v>
      </c>
      <c r="J54" s="652">
        <v>2132</v>
      </c>
      <c r="K54" s="652">
        <v>3107356</v>
      </c>
      <c r="L54" s="1052"/>
      <c r="M54" s="1052"/>
    </row>
    <row r="55" spans="1:13" ht="13.5">
      <c r="A55">
        <v>23</v>
      </c>
      <c r="B55" s="169" t="s">
        <v>1883</v>
      </c>
      <c r="C55" s="169" t="s">
        <v>682</v>
      </c>
      <c r="D55" s="2" t="s">
        <v>1095</v>
      </c>
      <c r="E55" s="144" t="s">
        <v>1389</v>
      </c>
      <c r="F55" s="145">
        <v>2</v>
      </c>
      <c r="G55" s="651">
        <v>64844</v>
      </c>
      <c r="H55" s="147"/>
      <c r="I55" s="6" t="e">
        <v>#VALUE!</v>
      </c>
      <c r="J55" s="652">
        <v>2103</v>
      </c>
      <c r="K55" s="652">
        <v>3131540</v>
      </c>
      <c r="L55" s="1053"/>
      <c r="M55" s="1053"/>
    </row>
    <row r="56" spans="2:9" ht="12" customHeight="1">
      <c r="B56" s="469" t="s">
        <v>3</v>
      </c>
      <c r="G56" s="190">
        <f>SUM(G33:G55)</f>
        <v>850016</v>
      </c>
      <c r="H56" s="4">
        <f>SUM(H33:H55)</f>
        <v>79680</v>
      </c>
      <c r="I56" s="5">
        <f t="shared" si="1"/>
        <v>10.667871485943776</v>
      </c>
    </row>
    <row r="57" spans="6:9" ht="27">
      <c r="F57" s="724" t="s">
        <v>2218</v>
      </c>
      <c r="G57" s="190">
        <f>G56</f>
        <v>850016</v>
      </c>
      <c r="H57" s="190">
        <f>H56</f>
        <v>79680</v>
      </c>
      <c r="I57" s="5">
        <f t="shared" si="1"/>
        <v>10.667871485943776</v>
      </c>
    </row>
    <row r="58" spans="6:9" ht="27">
      <c r="F58" s="726" t="s">
        <v>2226</v>
      </c>
      <c r="G58" s="190">
        <f>SUM(G33:G44)</f>
        <v>76871</v>
      </c>
      <c r="H58" s="190">
        <f>SUM(H33:H44)</f>
        <v>79680</v>
      </c>
      <c r="I58" s="5">
        <f t="shared" si="1"/>
        <v>0.9647464859437751</v>
      </c>
    </row>
    <row r="60" ht="12" customHeight="1"/>
    <row r="61" ht="12" customHeight="1"/>
    <row r="62" ht="12" customHeight="1"/>
  </sheetData>
  <sheetProtection/>
  <mergeCells count="4">
    <mergeCell ref="L33:L44"/>
    <mergeCell ref="M33:M44"/>
    <mergeCell ref="L45:L55"/>
    <mergeCell ref="M45:M55"/>
  </mergeCells>
  <dataValidations count="2">
    <dataValidation allowBlank="1" showInputMessage="1" showErrorMessage="1" imeMode="on" sqref="B33:B55"/>
    <dataValidation allowBlank="1" showInputMessage="1" showErrorMessage="1" imeMode="off" sqref="G13:H21 G33:H55"/>
  </dataValidations>
  <printOptions/>
  <pageMargins left="0.787" right="0.787" top="0.59" bottom="0.55" header="0.512" footer="0.512"/>
  <pageSetup fitToHeight="1" fitToWidth="1" horizontalDpi="600" verticalDpi="600" orientation="landscape" paperSize="9" scale="57" r:id="rId1"/>
</worksheet>
</file>

<file path=xl/worksheets/sheet53.xml><?xml version="1.0" encoding="utf-8"?>
<worksheet xmlns="http://schemas.openxmlformats.org/spreadsheetml/2006/main" xmlns:r="http://schemas.openxmlformats.org/officeDocument/2006/relationships">
  <sheetPr>
    <tabColor rgb="FFFFFF00"/>
    <pageSetUpPr fitToPage="1"/>
  </sheetPr>
  <dimension ref="A1:M15"/>
  <sheetViews>
    <sheetView zoomScalePageLayoutView="0" workbookViewId="0" topLeftCell="A1">
      <selection activeCell="H17" sqref="H17"/>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25390625" style="1" bestFit="1" customWidth="1"/>
  </cols>
  <sheetData>
    <row r="1" spans="1:8" ht="13.5">
      <c r="A1" t="s">
        <v>8</v>
      </c>
      <c r="B1" s="142" t="s">
        <v>863</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843</v>
      </c>
      <c r="C3" s="2" t="s">
        <v>844</v>
      </c>
      <c r="D3" s="2" t="s">
        <v>845</v>
      </c>
      <c r="E3" s="179" t="s">
        <v>317</v>
      </c>
      <c r="F3" s="145">
        <v>4</v>
      </c>
      <c r="G3" s="146">
        <v>6938.029</v>
      </c>
      <c r="H3" s="147">
        <v>8066.153</v>
      </c>
      <c r="I3" s="6">
        <f>G3/H3</f>
        <v>0.8601410114586222</v>
      </c>
      <c r="J3" s="12">
        <v>175</v>
      </c>
      <c r="K3" s="10">
        <v>292728</v>
      </c>
    </row>
    <row r="4" spans="1:11" ht="13.5">
      <c r="A4">
        <v>2</v>
      </c>
      <c r="B4" s="2" t="s">
        <v>846</v>
      </c>
      <c r="C4" s="2" t="s">
        <v>657</v>
      </c>
      <c r="D4" s="2" t="s">
        <v>847</v>
      </c>
      <c r="E4" s="179" t="s">
        <v>651</v>
      </c>
      <c r="F4" s="145">
        <v>1</v>
      </c>
      <c r="G4" s="148">
        <v>51762.743</v>
      </c>
      <c r="H4" s="147">
        <v>51762.743</v>
      </c>
      <c r="I4" s="6">
        <f aca="true" t="shared" si="0" ref="I4:I15">G4/H4</f>
        <v>1</v>
      </c>
      <c r="J4" s="12">
        <v>305</v>
      </c>
      <c r="K4" s="10">
        <v>1015623</v>
      </c>
    </row>
    <row r="5" spans="1:11" ht="13.5">
      <c r="A5">
        <v>3</v>
      </c>
      <c r="B5" s="2" t="s">
        <v>848</v>
      </c>
      <c r="C5" s="2" t="s">
        <v>507</v>
      </c>
      <c r="D5" s="2" t="s">
        <v>764</v>
      </c>
      <c r="E5" s="179" t="s">
        <v>651</v>
      </c>
      <c r="F5" s="145">
        <v>3</v>
      </c>
      <c r="G5" s="146">
        <v>29819.77</v>
      </c>
      <c r="H5" s="147">
        <v>31696.91</v>
      </c>
      <c r="I5" s="6">
        <f t="shared" si="0"/>
        <v>0.9407784544297851</v>
      </c>
      <c r="J5" s="12">
        <v>780</v>
      </c>
      <c r="K5" s="10">
        <v>1752494</v>
      </c>
    </row>
    <row r="6" spans="1:11" ht="13.5">
      <c r="A6">
        <v>4</v>
      </c>
      <c r="B6" s="2" t="s">
        <v>849</v>
      </c>
      <c r="C6" s="2" t="s">
        <v>507</v>
      </c>
      <c r="D6" s="2" t="s">
        <v>764</v>
      </c>
      <c r="E6" s="179" t="s">
        <v>651</v>
      </c>
      <c r="F6" s="145">
        <v>4</v>
      </c>
      <c r="G6" s="148">
        <v>66010.072</v>
      </c>
      <c r="H6" s="147">
        <v>144811.569</v>
      </c>
      <c r="I6" s="6">
        <f t="shared" si="0"/>
        <v>0.4558342434643465</v>
      </c>
      <c r="J6" s="12">
        <v>2200</v>
      </c>
      <c r="K6" s="10">
        <v>1008480</v>
      </c>
    </row>
    <row r="7" spans="1:11" ht="13.5">
      <c r="A7">
        <v>5</v>
      </c>
      <c r="B7" s="2" t="s">
        <v>850</v>
      </c>
      <c r="C7" s="2" t="s">
        <v>851</v>
      </c>
      <c r="D7" s="2" t="s">
        <v>764</v>
      </c>
      <c r="E7" s="179" t="s">
        <v>852</v>
      </c>
      <c r="F7" s="145">
        <v>2</v>
      </c>
      <c r="G7" s="148">
        <v>10470.431</v>
      </c>
      <c r="H7" s="147">
        <v>15516.031</v>
      </c>
      <c r="I7" s="6">
        <f t="shared" si="0"/>
        <v>0.6748137458606521</v>
      </c>
      <c r="J7" s="12">
        <v>638</v>
      </c>
      <c r="K7" s="10">
        <v>487252</v>
      </c>
    </row>
    <row r="8" spans="1:13" s="14" customFormat="1" ht="13.5">
      <c r="A8" s="14">
        <v>6</v>
      </c>
      <c r="B8" s="145" t="s">
        <v>853</v>
      </c>
      <c r="C8" s="145" t="s">
        <v>854</v>
      </c>
      <c r="D8" s="145" t="s">
        <v>845</v>
      </c>
      <c r="E8" s="324" t="s">
        <v>852</v>
      </c>
      <c r="F8" s="145">
        <v>4</v>
      </c>
      <c r="G8" s="149">
        <v>10276.791</v>
      </c>
      <c r="H8" s="150">
        <v>11157.925</v>
      </c>
      <c r="I8" s="151">
        <f t="shared" si="0"/>
        <v>0.9210306575819429</v>
      </c>
      <c r="J8" s="152">
        <v>223</v>
      </c>
      <c r="K8" s="158">
        <v>448957</v>
      </c>
      <c r="L8"/>
      <c r="M8"/>
    </row>
    <row r="9" spans="1:13" s="14" customFormat="1" ht="13.5">
      <c r="A9" s="14">
        <v>7</v>
      </c>
      <c r="B9" s="145" t="s">
        <v>855</v>
      </c>
      <c r="C9" s="11" t="s">
        <v>856</v>
      </c>
      <c r="D9" s="145" t="s">
        <v>845</v>
      </c>
      <c r="E9" s="324" t="s">
        <v>852</v>
      </c>
      <c r="F9" s="145">
        <v>4</v>
      </c>
      <c r="G9" s="149">
        <v>10380.776</v>
      </c>
      <c r="H9" s="153">
        <v>10630.75</v>
      </c>
      <c r="I9" s="151">
        <f t="shared" si="0"/>
        <v>0.9764857606471792</v>
      </c>
      <c r="J9" s="152">
        <v>197</v>
      </c>
      <c r="K9" s="158">
        <v>460068</v>
      </c>
      <c r="L9"/>
      <c r="M9"/>
    </row>
    <row r="10" spans="1:11" ht="13.5">
      <c r="A10">
        <v>8</v>
      </c>
      <c r="B10" s="2" t="s">
        <v>857</v>
      </c>
      <c r="C10" s="2" t="s">
        <v>858</v>
      </c>
      <c r="D10" s="2" t="s">
        <v>845</v>
      </c>
      <c r="E10" s="324" t="s">
        <v>852</v>
      </c>
      <c r="F10" s="145">
        <v>4</v>
      </c>
      <c r="G10" s="148">
        <v>11128.559</v>
      </c>
      <c r="H10" s="147">
        <v>12938.146</v>
      </c>
      <c r="I10" s="6">
        <f t="shared" si="0"/>
        <v>0.8601355248271274</v>
      </c>
      <c r="J10" s="152">
        <v>289</v>
      </c>
      <c r="K10" s="158">
        <v>469377</v>
      </c>
    </row>
    <row r="11" spans="1:11" ht="13.5">
      <c r="A11">
        <v>9</v>
      </c>
      <c r="B11" s="2" t="s">
        <v>859</v>
      </c>
      <c r="C11" s="2" t="s">
        <v>860</v>
      </c>
      <c r="D11" s="2" t="s">
        <v>764</v>
      </c>
      <c r="E11" s="324" t="s">
        <v>852</v>
      </c>
      <c r="F11" s="145">
        <v>2</v>
      </c>
      <c r="G11" s="148">
        <v>12007.921</v>
      </c>
      <c r="H11" s="147">
        <v>14564.454</v>
      </c>
      <c r="I11" s="151">
        <f t="shared" si="0"/>
        <v>0.8244676388143353</v>
      </c>
      <c r="J11" s="152">
        <v>430</v>
      </c>
      <c r="K11" s="158">
        <v>627735</v>
      </c>
    </row>
    <row r="12" spans="1:11" ht="13.5">
      <c r="A12">
        <v>10</v>
      </c>
      <c r="B12" s="2" t="s">
        <v>861</v>
      </c>
      <c r="C12" s="2" t="s">
        <v>862</v>
      </c>
      <c r="D12" s="2" t="s">
        <v>847</v>
      </c>
      <c r="E12" s="324" t="s">
        <v>852</v>
      </c>
      <c r="F12" s="145">
        <v>1</v>
      </c>
      <c r="G12" s="148">
        <v>19784.682</v>
      </c>
      <c r="H12" s="147">
        <v>19784.682</v>
      </c>
      <c r="I12" s="151">
        <f t="shared" si="0"/>
        <v>1</v>
      </c>
      <c r="J12" s="12">
        <v>366</v>
      </c>
      <c r="K12" s="10">
        <v>1141988</v>
      </c>
    </row>
    <row r="13" spans="2:9" ht="13.5">
      <c r="B13" s="11" t="s">
        <v>3</v>
      </c>
      <c r="G13" s="4">
        <f>SUM(G3:G12)</f>
        <v>228579.77400000003</v>
      </c>
      <c r="H13" s="4">
        <f>SUM(H3:H12)</f>
        <v>320929.363</v>
      </c>
      <c r="I13" s="5">
        <f t="shared" si="0"/>
        <v>0.7122432546005459</v>
      </c>
    </row>
    <row r="14" spans="2:9" ht="27">
      <c r="B14" s="17"/>
      <c r="F14" s="724" t="s">
        <v>2218</v>
      </c>
      <c r="G14" s="4">
        <f>G13-G4-G12</f>
        <v>157032.34900000002</v>
      </c>
      <c r="H14" s="4">
        <f>H13-H4-H12</f>
        <v>249381.938</v>
      </c>
      <c r="I14" s="5">
        <f t="shared" si="0"/>
        <v>0.6296861362910734</v>
      </c>
    </row>
    <row r="15" spans="2:9" ht="27">
      <c r="B15" s="17"/>
      <c r="F15" s="726" t="s">
        <v>2226</v>
      </c>
      <c r="G15" s="4">
        <f>G13</f>
        <v>228579.77400000003</v>
      </c>
      <c r="H15" s="4">
        <f>H13</f>
        <v>320929.363</v>
      </c>
      <c r="I15" s="5">
        <f t="shared" si="0"/>
        <v>0.7122432546005459</v>
      </c>
    </row>
  </sheetData>
  <sheetProtection/>
  <printOptions/>
  <pageMargins left="0.787" right="0.787" top="0.59" bottom="0.55" header="0.512" footer="0.512"/>
  <pageSetup fitToHeight="1" fitToWidth="1" horizontalDpi="600" verticalDpi="600" orientation="landscape" paperSize="9" scale="94" r:id="rId1"/>
</worksheet>
</file>

<file path=xl/worksheets/sheet54.xml><?xml version="1.0" encoding="utf-8"?>
<worksheet xmlns="http://schemas.openxmlformats.org/spreadsheetml/2006/main" xmlns:r="http://schemas.openxmlformats.org/officeDocument/2006/relationships">
  <sheetPr>
    <tabColor rgb="FFFFFF00"/>
    <pageSetUpPr fitToPage="1"/>
  </sheetPr>
  <dimension ref="A1:M109"/>
  <sheetViews>
    <sheetView zoomScale="80" zoomScaleNormal="80" zoomScalePageLayoutView="0" workbookViewId="0" topLeftCell="A67">
      <selection activeCell="K109" sqref="K109"/>
    </sheetView>
  </sheetViews>
  <sheetFormatPr defaultColWidth="9.00390625" defaultRowHeight="13.5"/>
  <cols>
    <col min="1" max="1" width="9.125" style="0" bestFit="1" customWidth="1"/>
    <col min="2" max="2" width="20.00390625" style="340" customWidth="1"/>
    <col min="3" max="3" width="11.00390625" style="340" bestFit="1" customWidth="1"/>
    <col min="4" max="4" width="18.375" style="340" bestFit="1" customWidth="1"/>
    <col min="5" max="5" width="13.00390625" style="340" customWidth="1"/>
    <col min="6" max="6" width="13.00390625" style="341" customWidth="1"/>
    <col min="7" max="7" width="13.00390625" style="340" customWidth="1"/>
    <col min="8" max="8" width="15.25390625" style="0" bestFit="1" customWidth="1"/>
    <col min="9" max="9" width="9.125" style="0" bestFit="1" customWidth="1"/>
    <col min="10" max="10" width="9.125" style="1" bestFit="1" customWidth="1"/>
    <col min="11" max="11" width="9.25390625" style="1" bestFit="1" customWidth="1"/>
    <col min="12" max="13" width="40.625" style="340" customWidth="1"/>
  </cols>
  <sheetData>
    <row r="1" spans="1:8" ht="13.5">
      <c r="A1" t="s">
        <v>8</v>
      </c>
      <c r="B1" s="466" t="s">
        <v>2208</v>
      </c>
      <c r="H1" t="s">
        <v>26</v>
      </c>
    </row>
    <row r="2" spans="1:11" ht="67.5">
      <c r="A2" s="143" t="s">
        <v>2252</v>
      </c>
      <c r="B2" s="340" t="s">
        <v>331</v>
      </c>
      <c r="C2" s="340" t="s">
        <v>0</v>
      </c>
      <c r="D2" s="340" t="s">
        <v>1</v>
      </c>
      <c r="E2" s="340" t="s">
        <v>2</v>
      </c>
      <c r="F2" s="341" t="s">
        <v>31</v>
      </c>
      <c r="G2" s="340" t="s">
        <v>332</v>
      </c>
      <c r="H2" s="1" t="s">
        <v>333</v>
      </c>
      <c r="I2" s="1" t="s">
        <v>30</v>
      </c>
      <c r="J2" s="1" t="s">
        <v>28</v>
      </c>
      <c r="K2" s="1" t="s">
        <v>29</v>
      </c>
    </row>
    <row r="3" spans="1:11" ht="13.5">
      <c r="A3">
        <v>1</v>
      </c>
      <c r="B3" s="169" t="s">
        <v>2046</v>
      </c>
      <c r="C3" s="169" t="s">
        <v>2047</v>
      </c>
      <c r="D3" s="169" t="s">
        <v>522</v>
      </c>
      <c r="E3" s="169" t="s">
        <v>317</v>
      </c>
      <c r="F3" s="189">
        <v>2</v>
      </c>
      <c r="G3" s="668">
        <v>66197</v>
      </c>
      <c r="H3" s="669">
        <v>68319</v>
      </c>
      <c r="I3" s="6">
        <f>G3/H3</f>
        <v>0.9689398264026112</v>
      </c>
      <c r="J3" s="12">
        <v>1550</v>
      </c>
      <c r="K3" s="12">
        <v>3482952</v>
      </c>
    </row>
    <row r="4" spans="1:13" ht="13.5">
      <c r="A4">
        <v>2</v>
      </c>
      <c r="B4" s="169" t="s">
        <v>2048</v>
      </c>
      <c r="C4" s="169" t="s">
        <v>2049</v>
      </c>
      <c r="D4" s="169" t="s">
        <v>2050</v>
      </c>
      <c r="E4" s="169" t="s">
        <v>526</v>
      </c>
      <c r="F4" s="189">
        <v>3</v>
      </c>
      <c r="G4" s="668">
        <v>1546</v>
      </c>
      <c r="H4" s="669">
        <v>1772</v>
      </c>
      <c r="I4" s="6">
        <f aca="true" t="shared" si="0" ref="I4:I79">G4/H4</f>
        <v>0.8724604966139955</v>
      </c>
      <c r="J4" s="12">
        <v>74</v>
      </c>
      <c r="K4" s="132">
        <v>53196</v>
      </c>
      <c r="L4" s="670"/>
      <c r="M4" s="670"/>
    </row>
    <row r="5" spans="1:11" ht="13.5">
      <c r="A5">
        <v>3</v>
      </c>
      <c r="B5" s="169" t="s">
        <v>2051</v>
      </c>
      <c r="C5" s="169" t="s">
        <v>2052</v>
      </c>
      <c r="D5" s="169" t="s">
        <v>2053</v>
      </c>
      <c r="E5" s="169" t="s">
        <v>526</v>
      </c>
      <c r="F5" s="189">
        <v>3</v>
      </c>
      <c r="G5" s="668">
        <v>25314</v>
      </c>
      <c r="H5" s="669">
        <v>25314</v>
      </c>
      <c r="I5" s="6">
        <f t="shared" si="0"/>
        <v>1</v>
      </c>
      <c r="J5" s="12">
        <v>600</v>
      </c>
      <c r="K5" s="12">
        <v>1225610</v>
      </c>
    </row>
    <row r="6" spans="1:11" ht="13.5">
      <c r="A6">
        <v>4</v>
      </c>
      <c r="B6" s="169" t="s">
        <v>2054</v>
      </c>
      <c r="C6" s="169" t="s">
        <v>2055</v>
      </c>
      <c r="D6" s="169" t="s">
        <v>2056</v>
      </c>
      <c r="E6" s="169" t="s">
        <v>526</v>
      </c>
      <c r="F6" s="189">
        <v>1</v>
      </c>
      <c r="G6" s="668">
        <v>4130</v>
      </c>
      <c r="H6" s="669">
        <v>4130</v>
      </c>
      <c r="I6" s="6">
        <f t="shared" si="0"/>
        <v>1</v>
      </c>
      <c r="J6" s="12">
        <v>112</v>
      </c>
      <c r="K6" s="132">
        <v>174136</v>
      </c>
    </row>
    <row r="7" spans="1:11" ht="13.5">
      <c r="A7">
        <v>5</v>
      </c>
      <c r="B7" s="169" t="s">
        <v>2057</v>
      </c>
      <c r="C7" s="169" t="s">
        <v>2058</v>
      </c>
      <c r="D7" s="169" t="s">
        <v>1030</v>
      </c>
      <c r="E7" s="169" t="s">
        <v>317</v>
      </c>
      <c r="F7" s="189">
        <v>1</v>
      </c>
      <c r="G7" s="668">
        <v>33342</v>
      </c>
      <c r="H7" s="669">
        <v>33342</v>
      </c>
      <c r="I7" s="6">
        <f t="shared" si="0"/>
        <v>1</v>
      </c>
      <c r="J7" s="12">
        <v>530</v>
      </c>
      <c r="K7" s="3">
        <v>2133000</v>
      </c>
    </row>
    <row r="8" spans="1:13" s="14" customFormat="1" ht="13.5">
      <c r="A8" s="14">
        <v>6</v>
      </c>
      <c r="B8" s="201" t="s">
        <v>2059</v>
      </c>
      <c r="C8" s="169" t="s">
        <v>2058</v>
      </c>
      <c r="D8" s="201" t="s">
        <v>2060</v>
      </c>
      <c r="E8" s="201" t="s">
        <v>526</v>
      </c>
      <c r="F8" s="203">
        <v>2</v>
      </c>
      <c r="G8" s="671">
        <v>1866</v>
      </c>
      <c r="H8" s="672"/>
      <c r="I8" s="151" t="e">
        <f t="shared" si="0"/>
        <v>#DIV/0!</v>
      </c>
      <c r="J8" s="218">
        <v>66</v>
      </c>
      <c r="K8" s="10">
        <v>79850</v>
      </c>
      <c r="L8" s="340"/>
      <c r="M8" s="340"/>
    </row>
    <row r="9" spans="1:13" s="14" customFormat="1" ht="13.5">
      <c r="A9" s="14">
        <v>7</v>
      </c>
      <c r="B9" s="201" t="s">
        <v>2061</v>
      </c>
      <c r="C9" s="169" t="s">
        <v>2058</v>
      </c>
      <c r="D9" s="201" t="s">
        <v>2060</v>
      </c>
      <c r="E9" s="201" t="s">
        <v>526</v>
      </c>
      <c r="F9" s="203">
        <v>2</v>
      </c>
      <c r="G9" s="671">
        <v>1436</v>
      </c>
      <c r="H9" s="672"/>
      <c r="I9" s="151" t="e">
        <f t="shared" si="0"/>
        <v>#DIV/0!</v>
      </c>
      <c r="J9" s="218">
        <v>62</v>
      </c>
      <c r="K9" s="10">
        <v>55400</v>
      </c>
      <c r="L9" s="340"/>
      <c r="M9" s="340"/>
    </row>
    <row r="10" spans="1:13" ht="13.5">
      <c r="A10">
        <v>8</v>
      </c>
      <c r="B10" s="201" t="s">
        <v>2062</v>
      </c>
      <c r="C10" s="169" t="s">
        <v>2058</v>
      </c>
      <c r="D10" s="201" t="s">
        <v>2060</v>
      </c>
      <c r="E10" s="201" t="s">
        <v>526</v>
      </c>
      <c r="F10" s="203">
        <v>2</v>
      </c>
      <c r="G10" s="673">
        <v>1484</v>
      </c>
      <c r="H10" s="674"/>
      <c r="I10" s="6" t="e">
        <f t="shared" si="0"/>
        <v>#DIV/0!</v>
      </c>
      <c r="J10" s="675">
        <v>55</v>
      </c>
      <c r="K10" s="676">
        <v>62100</v>
      </c>
      <c r="L10" s="470"/>
      <c r="M10" s="470"/>
    </row>
    <row r="11" spans="1:13" ht="13.5">
      <c r="A11">
        <v>9</v>
      </c>
      <c r="B11" s="169" t="s">
        <v>2063</v>
      </c>
      <c r="C11" s="169" t="s">
        <v>1272</v>
      </c>
      <c r="D11" s="169" t="s">
        <v>2056</v>
      </c>
      <c r="E11" s="169" t="s">
        <v>317</v>
      </c>
      <c r="F11" s="189">
        <v>1</v>
      </c>
      <c r="G11" s="668">
        <v>29034</v>
      </c>
      <c r="H11" s="669">
        <v>29034</v>
      </c>
      <c r="I11" s="151">
        <f t="shared" si="0"/>
        <v>1</v>
      </c>
      <c r="J11" s="12">
        <v>600</v>
      </c>
      <c r="K11" s="132">
        <v>1643947</v>
      </c>
      <c r="L11" s="470"/>
      <c r="M11" s="470"/>
    </row>
    <row r="12" spans="1:11" ht="13.5">
      <c r="A12">
        <v>10</v>
      </c>
      <c r="B12" s="169" t="s">
        <v>2064</v>
      </c>
      <c r="C12" s="169" t="s">
        <v>2065</v>
      </c>
      <c r="D12" s="169" t="s">
        <v>1388</v>
      </c>
      <c r="E12" s="169" t="s">
        <v>526</v>
      </c>
      <c r="F12" s="145">
        <v>2</v>
      </c>
      <c r="G12" s="677">
        <v>5045</v>
      </c>
      <c r="H12" s="669">
        <v>5491</v>
      </c>
      <c r="I12" s="151">
        <f t="shared" si="0"/>
        <v>0.9187761792023311</v>
      </c>
      <c r="J12" s="12">
        <v>175</v>
      </c>
      <c r="K12" s="12">
        <v>216100</v>
      </c>
    </row>
    <row r="13" spans="1:11" ht="13.5">
      <c r="A13">
        <v>11</v>
      </c>
      <c r="B13" s="169" t="s">
        <v>2066</v>
      </c>
      <c r="C13" s="169" t="s">
        <v>2065</v>
      </c>
      <c r="D13" s="169" t="s">
        <v>1388</v>
      </c>
      <c r="E13" s="169" t="s">
        <v>526</v>
      </c>
      <c r="F13" s="145">
        <v>2</v>
      </c>
      <c r="G13" s="669">
        <v>2938</v>
      </c>
      <c r="H13" s="669">
        <v>3274</v>
      </c>
      <c r="I13" s="6">
        <f t="shared" si="0"/>
        <v>0.8973732437385461</v>
      </c>
      <c r="J13" s="12">
        <v>132</v>
      </c>
      <c r="K13" s="12">
        <v>107000</v>
      </c>
    </row>
    <row r="14" spans="1:11" ht="13.5">
      <c r="A14">
        <v>12</v>
      </c>
      <c r="B14" s="169" t="s">
        <v>2067</v>
      </c>
      <c r="C14" s="315" t="s">
        <v>2068</v>
      </c>
      <c r="D14" s="169" t="s">
        <v>502</v>
      </c>
      <c r="E14" s="169" t="s">
        <v>317</v>
      </c>
      <c r="F14" s="145">
        <v>2</v>
      </c>
      <c r="G14" s="677">
        <f>30343839/1000</f>
        <v>30343.839</v>
      </c>
      <c r="H14" s="669" t="s">
        <v>515</v>
      </c>
      <c r="I14" s="151" t="e">
        <f t="shared" si="0"/>
        <v>#VALUE!</v>
      </c>
      <c r="J14" s="3">
        <v>3500</v>
      </c>
      <c r="K14" s="10">
        <f>87000+658000</f>
        <v>745000</v>
      </c>
    </row>
    <row r="15" spans="1:11" ht="13.5">
      <c r="A15">
        <v>13</v>
      </c>
      <c r="B15" s="169" t="s">
        <v>2069</v>
      </c>
      <c r="C15" s="315" t="s">
        <v>2068</v>
      </c>
      <c r="D15" s="169" t="s">
        <v>509</v>
      </c>
      <c r="E15" s="169" t="s">
        <v>317</v>
      </c>
      <c r="F15" s="145">
        <v>2</v>
      </c>
      <c r="G15" s="669">
        <f>96544005/1000</f>
        <v>96544.005</v>
      </c>
      <c r="H15" s="669" t="s">
        <v>515</v>
      </c>
      <c r="I15" s="151" t="e">
        <f t="shared" si="0"/>
        <v>#VALUE!</v>
      </c>
      <c r="J15" s="3">
        <v>6300</v>
      </c>
      <c r="K15" s="10">
        <v>5060000</v>
      </c>
    </row>
    <row r="16" spans="1:11" ht="13.5">
      <c r="A16" s="14">
        <v>14</v>
      </c>
      <c r="B16" s="169" t="s">
        <v>2070</v>
      </c>
      <c r="C16" s="169" t="s">
        <v>2071</v>
      </c>
      <c r="D16" s="169" t="s">
        <v>1336</v>
      </c>
      <c r="E16" s="169" t="s">
        <v>317</v>
      </c>
      <c r="F16" s="145">
        <v>1</v>
      </c>
      <c r="G16" s="677">
        <v>130421</v>
      </c>
      <c r="H16" s="669">
        <v>130421</v>
      </c>
      <c r="I16" s="6">
        <f t="shared" si="0"/>
        <v>1</v>
      </c>
      <c r="J16" s="12">
        <v>2287</v>
      </c>
      <c r="K16" s="12">
        <v>9464455</v>
      </c>
    </row>
    <row r="17" spans="1:11" ht="13.5">
      <c r="A17" s="14">
        <v>15</v>
      </c>
      <c r="B17" s="169" t="s">
        <v>2072</v>
      </c>
      <c r="C17" s="169" t="s">
        <v>2073</v>
      </c>
      <c r="D17" s="169" t="s">
        <v>2074</v>
      </c>
      <c r="E17" s="169" t="s">
        <v>526</v>
      </c>
      <c r="F17" s="145">
        <v>3</v>
      </c>
      <c r="G17" s="677">
        <v>4619</v>
      </c>
      <c r="H17" s="669">
        <v>5037</v>
      </c>
      <c r="I17" s="151">
        <f t="shared" si="0"/>
        <v>0.9170140956918801</v>
      </c>
      <c r="J17" s="12">
        <v>120</v>
      </c>
      <c r="K17" s="10">
        <v>246100</v>
      </c>
    </row>
    <row r="18" spans="1:11" ht="13.5">
      <c r="A18">
        <v>16</v>
      </c>
      <c r="B18" s="169" t="s">
        <v>2075</v>
      </c>
      <c r="C18" s="169" t="s">
        <v>2073</v>
      </c>
      <c r="D18" s="169" t="s">
        <v>2074</v>
      </c>
      <c r="E18" s="169" t="s">
        <v>526</v>
      </c>
      <c r="F18" s="145">
        <v>2</v>
      </c>
      <c r="G18" s="677">
        <v>27392</v>
      </c>
      <c r="H18" s="669">
        <v>28565</v>
      </c>
      <c r="I18" s="151">
        <f t="shared" si="0"/>
        <v>0.9589357605461228</v>
      </c>
      <c r="J18" s="12">
        <v>748</v>
      </c>
      <c r="K18" s="10">
        <v>1302000</v>
      </c>
    </row>
    <row r="19" spans="1:11" ht="13.5">
      <c r="A19">
        <v>17</v>
      </c>
      <c r="B19" s="169" t="s">
        <v>2076</v>
      </c>
      <c r="C19" s="169" t="s">
        <v>2073</v>
      </c>
      <c r="D19" s="169" t="s">
        <v>2074</v>
      </c>
      <c r="E19" s="169" t="s">
        <v>526</v>
      </c>
      <c r="F19" s="145">
        <v>2</v>
      </c>
      <c r="G19" s="669">
        <v>24378</v>
      </c>
      <c r="H19" s="669">
        <v>24655</v>
      </c>
      <c r="I19" s="151">
        <f t="shared" si="0"/>
        <v>0.9887649563982965</v>
      </c>
      <c r="J19" s="12">
        <v>572</v>
      </c>
      <c r="K19" s="10">
        <v>1250000</v>
      </c>
    </row>
    <row r="20" spans="1:11" ht="13.5">
      <c r="A20">
        <v>18</v>
      </c>
      <c r="B20" s="169" t="s">
        <v>2077</v>
      </c>
      <c r="C20" s="169" t="s">
        <v>2073</v>
      </c>
      <c r="D20" s="169" t="s">
        <v>2074</v>
      </c>
      <c r="E20" s="169" t="s">
        <v>526</v>
      </c>
      <c r="F20" s="145">
        <v>2</v>
      </c>
      <c r="G20" s="677">
        <v>10155</v>
      </c>
      <c r="H20" s="669">
        <v>10239</v>
      </c>
      <c r="I20" s="151">
        <f t="shared" si="0"/>
        <v>0.9917960738353355</v>
      </c>
      <c r="J20" s="12">
        <v>223</v>
      </c>
      <c r="K20" s="10">
        <v>526000</v>
      </c>
    </row>
    <row r="21" spans="1:11" ht="13.5">
      <c r="A21">
        <v>19</v>
      </c>
      <c r="B21" s="169" t="s">
        <v>2078</v>
      </c>
      <c r="C21" s="169" t="s">
        <v>2079</v>
      </c>
      <c r="D21" s="169" t="s">
        <v>1030</v>
      </c>
      <c r="E21" s="169" t="s">
        <v>613</v>
      </c>
      <c r="F21" s="145">
        <v>1</v>
      </c>
      <c r="G21" s="677">
        <v>8393</v>
      </c>
      <c r="H21" s="669">
        <v>8393</v>
      </c>
      <c r="I21" s="151">
        <f t="shared" si="0"/>
        <v>1</v>
      </c>
      <c r="J21" s="12">
        <v>230</v>
      </c>
      <c r="K21" s="132">
        <v>349556</v>
      </c>
    </row>
    <row r="22" spans="1:13" s="14" customFormat="1" ht="13.5">
      <c r="A22" s="14">
        <v>20</v>
      </c>
      <c r="B22" s="189" t="s">
        <v>2080</v>
      </c>
      <c r="C22" s="189" t="s">
        <v>2080</v>
      </c>
      <c r="D22" s="189" t="s">
        <v>2056</v>
      </c>
      <c r="E22" s="189" t="s">
        <v>526</v>
      </c>
      <c r="F22" s="145">
        <v>1</v>
      </c>
      <c r="G22" s="678">
        <v>9546</v>
      </c>
      <c r="H22" s="678">
        <v>9546</v>
      </c>
      <c r="I22" s="151">
        <f t="shared" si="0"/>
        <v>1</v>
      </c>
      <c r="J22" s="152">
        <v>193</v>
      </c>
      <c r="K22" s="158">
        <v>473100</v>
      </c>
      <c r="L22" s="470"/>
      <c r="M22" s="470"/>
    </row>
    <row r="23" spans="1:13" s="14" customFormat="1" ht="13.5">
      <c r="A23" s="14">
        <v>21</v>
      </c>
      <c r="B23" s="189" t="s">
        <v>2081</v>
      </c>
      <c r="C23" s="189" t="s">
        <v>2080</v>
      </c>
      <c r="D23" s="189" t="s">
        <v>2056</v>
      </c>
      <c r="E23" s="189" t="s">
        <v>526</v>
      </c>
      <c r="F23" s="145">
        <v>2</v>
      </c>
      <c r="G23" s="679">
        <v>3114</v>
      </c>
      <c r="H23" s="679">
        <v>3114</v>
      </c>
      <c r="I23" s="151">
        <f t="shared" si="0"/>
        <v>1</v>
      </c>
      <c r="J23" s="152">
        <v>86</v>
      </c>
      <c r="K23" s="158">
        <v>118000</v>
      </c>
      <c r="L23" s="470"/>
      <c r="M23" s="470"/>
    </row>
    <row r="24" spans="1:13" s="14" customFormat="1" ht="13.5">
      <c r="A24" s="14">
        <v>22</v>
      </c>
      <c r="B24" s="680" t="s">
        <v>2082</v>
      </c>
      <c r="C24" s="189" t="s">
        <v>2080</v>
      </c>
      <c r="D24" s="680" t="s">
        <v>2060</v>
      </c>
      <c r="E24" s="189" t="s">
        <v>526</v>
      </c>
      <c r="F24" s="103">
        <v>1</v>
      </c>
      <c r="G24" s="681">
        <v>1679</v>
      </c>
      <c r="H24" s="682">
        <v>1685</v>
      </c>
      <c r="I24" s="151">
        <f t="shared" si="0"/>
        <v>0.9964391691394658</v>
      </c>
      <c r="J24" s="683">
        <v>68</v>
      </c>
      <c r="K24" s="152">
        <v>61494</v>
      </c>
      <c r="L24" s="470"/>
      <c r="M24" s="470"/>
    </row>
    <row r="25" spans="1:11" ht="13.5">
      <c r="A25">
        <v>23</v>
      </c>
      <c r="B25" s="169" t="s">
        <v>2083</v>
      </c>
      <c r="C25" s="169" t="s">
        <v>2084</v>
      </c>
      <c r="D25" s="169" t="s">
        <v>2085</v>
      </c>
      <c r="E25" s="169" t="s">
        <v>526</v>
      </c>
      <c r="F25" s="145">
        <v>2</v>
      </c>
      <c r="G25" s="677">
        <v>9317</v>
      </c>
      <c r="H25" s="669">
        <v>9409</v>
      </c>
      <c r="I25" s="151">
        <f t="shared" si="0"/>
        <v>0.9902221277500266</v>
      </c>
      <c r="J25" s="12">
        <v>226</v>
      </c>
      <c r="K25" s="12">
        <v>445600</v>
      </c>
    </row>
    <row r="26" spans="1:11" ht="13.5">
      <c r="A26">
        <v>24</v>
      </c>
      <c r="B26" s="169" t="s">
        <v>2086</v>
      </c>
      <c r="C26" s="169" t="s">
        <v>2087</v>
      </c>
      <c r="D26" s="169" t="s">
        <v>1388</v>
      </c>
      <c r="E26" s="169" t="s">
        <v>1389</v>
      </c>
      <c r="F26" s="145">
        <v>2</v>
      </c>
      <c r="G26" s="677">
        <v>1094</v>
      </c>
      <c r="H26" s="669">
        <v>1263</v>
      </c>
      <c r="I26" s="151">
        <f t="shared" si="0"/>
        <v>0.8661916072842438</v>
      </c>
      <c r="J26" s="12">
        <v>49</v>
      </c>
      <c r="K26" s="12">
        <v>41013</v>
      </c>
    </row>
    <row r="27" spans="1:11" ht="13.5">
      <c r="A27">
        <v>25</v>
      </c>
      <c r="B27" s="169" t="s">
        <v>2088</v>
      </c>
      <c r="C27" s="169" t="s">
        <v>2089</v>
      </c>
      <c r="D27" s="169" t="s">
        <v>522</v>
      </c>
      <c r="E27" s="169" t="s">
        <v>526</v>
      </c>
      <c r="F27" s="145">
        <v>3</v>
      </c>
      <c r="G27" s="677">
        <v>10677</v>
      </c>
      <c r="H27" s="677">
        <v>11606</v>
      </c>
      <c r="I27" s="6">
        <f t="shared" si="0"/>
        <v>0.9199551955884887</v>
      </c>
      <c r="J27" s="12">
        <v>299</v>
      </c>
      <c r="K27" s="12">
        <v>567876</v>
      </c>
    </row>
    <row r="28" spans="1:11" ht="13.5">
      <c r="A28">
        <v>26</v>
      </c>
      <c r="B28" s="169" t="s">
        <v>2090</v>
      </c>
      <c r="C28" s="169" t="s">
        <v>2091</v>
      </c>
      <c r="D28" s="169" t="s">
        <v>814</v>
      </c>
      <c r="E28" s="169" t="s">
        <v>526</v>
      </c>
      <c r="F28" s="145">
        <v>2</v>
      </c>
      <c r="G28" s="677">
        <v>7805</v>
      </c>
      <c r="H28" s="669">
        <v>7882</v>
      </c>
      <c r="I28" s="6">
        <f t="shared" si="0"/>
        <v>0.9902309058614565</v>
      </c>
      <c r="J28" s="12">
        <v>187</v>
      </c>
      <c r="K28" s="12">
        <v>376201</v>
      </c>
    </row>
    <row r="29" spans="1:11" ht="13.5">
      <c r="A29">
        <v>27</v>
      </c>
      <c r="B29" s="169" t="s">
        <v>2092</v>
      </c>
      <c r="C29" s="169" t="s">
        <v>2091</v>
      </c>
      <c r="D29" s="169" t="s">
        <v>814</v>
      </c>
      <c r="E29" s="169" t="s">
        <v>526</v>
      </c>
      <c r="F29" s="145">
        <v>2</v>
      </c>
      <c r="G29" s="669">
        <v>2881</v>
      </c>
      <c r="H29" s="669">
        <v>2912</v>
      </c>
      <c r="I29" s="6">
        <f t="shared" si="0"/>
        <v>0.9893543956043956</v>
      </c>
      <c r="J29" s="12">
        <v>76</v>
      </c>
      <c r="K29" s="12">
        <v>127586</v>
      </c>
    </row>
    <row r="30" spans="1:11" ht="13.5">
      <c r="A30">
        <v>28</v>
      </c>
      <c r="B30" s="169" t="s">
        <v>2093</v>
      </c>
      <c r="C30" s="169" t="s">
        <v>2091</v>
      </c>
      <c r="D30" s="169" t="s">
        <v>814</v>
      </c>
      <c r="E30" s="169" t="s">
        <v>526</v>
      </c>
      <c r="F30" s="145">
        <v>2</v>
      </c>
      <c r="G30" s="684">
        <v>9394</v>
      </c>
      <c r="H30" s="685">
        <v>9492</v>
      </c>
      <c r="I30" s="6">
        <f t="shared" si="0"/>
        <v>0.9896755162241888</v>
      </c>
      <c r="J30" s="105">
        <v>239</v>
      </c>
      <c r="K30" s="12">
        <v>429566</v>
      </c>
    </row>
    <row r="31" spans="1:11" ht="13.5">
      <c r="A31">
        <v>29</v>
      </c>
      <c r="B31" s="169" t="s">
        <v>2094</v>
      </c>
      <c r="C31" s="169" t="s">
        <v>2091</v>
      </c>
      <c r="D31" s="169" t="s">
        <v>814</v>
      </c>
      <c r="E31" s="169" t="s">
        <v>526</v>
      </c>
      <c r="F31" s="145">
        <v>2</v>
      </c>
      <c r="G31" s="686">
        <v>2250</v>
      </c>
      <c r="H31" s="326">
        <v>2276</v>
      </c>
      <c r="I31" s="6">
        <f t="shared" si="0"/>
        <v>0.9885764499121266</v>
      </c>
      <c r="J31" s="12">
        <v>63</v>
      </c>
      <c r="K31" s="12">
        <v>94042</v>
      </c>
    </row>
    <row r="32" spans="1:13" s="14" customFormat="1" ht="13.5">
      <c r="A32" s="14">
        <v>30</v>
      </c>
      <c r="B32" s="145" t="s">
        <v>2095</v>
      </c>
      <c r="C32" s="189" t="s">
        <v>2096</v>
      </c>
      <c r="D32" s="145" t="s">
        <v>2097</v>
      </c>
      <c r="E32" s="161" t="s">
        <v>317</v>
      </c>
      <c r="F32" s="145">
        <v>1</v>
      </c>
      <c r="G32" s="679">
        <v>152891</v>
      </c>
      <c r="H32" s="679">
        <v>152891</v>
      </c>
      <c r="I32" s="151">
        <f t="shared" si="0"/>
        <v>1</v>
      </c>
      <c r="J32" s="152">
        <v>2322</v>
      </c>
      <c r="K32" s="152">
        <v>11762600</v>
      </c>
      <c r="L32" s="470"/>
      <c r="M32" s="470"/>
    </row>
    <row r="33" spans="1:13" s="14" customFormat="1" ht="13.5">
      <c r="A33" s="14">
        <v>31</v>
      </c>
      <c r="B33" s="145" t="s">
        <v>2098</v>
      </c>
      <c r="C33" s="189" t="s">
        <v>2096</v>
      </c>
      <c r="D33" s="145" t="s">
        <v>2097</v>
      </c>
      <c r="E33" s="161" t="s">
        <v>317</v>
      </c>
      <c r="F33" s="145">
        <v>1</v>
      </c>
      <c r="G33" s="679">
        <v>206312</v>
      </c>
      <c r="H33" s="679">
        <v>206312</v>
      </c>
      <c r="I33" s="151">
        <f t="shared" si="0"/>
        <v>1</v>
      </c>
      <c r="J33" s="152">
        <v>2838</v>
      </c>
      <c r="K33" s="152">
        <v>16606100</v>
      </c>
      <c r="L33" s="470"/>
      <c r="M33" s="470"/>
    </row>
    <row r="34" spans="1:13" s="14" customFormat="1" ht="13.5">
      <c r="A34" s="14">
        <v>32</v>
      </c>
      <c r="B34" s="145" t="s">
        <v>2099</v>
      </c>
      <c r="C34" s="189" t="s">
        <v>2096</v>
      </c>
      <c r="D34" s="145" t="s">
        <v>2097</v>
      </c>
      <c r="E34" s="161" t="s">
        <v>317</v>
      </c>
      <c r="F34" s="145">
        <v>1</v>
      </c>
      <c r="G34" s="682">
        <v>212217</v>
      </c>
      <c r="H34" s="682">
        <v>212217</v>
      </c>
      <c r="I34" s="151">
        <f t="shared" si="0"/>
        <v>1</v>
      </c>
      <c r="J34" s="683">
        <v>2754</v>
      </c>
      <c r="K34" s="152">
        <v>17744200</v>
      </c>
      <c r="L34" s="470"/>
      <c r="M34" s="470"/>
    </row>
    <row r="35" spans="1:11" s="14" customFormat="1" ht="13.5">
      <c r="A35" s="14">
        <v>33</v>
      </c>
      <c r="B35" s="145" t="s">
        <v>2100</v>
      </c>
      <c r="C35" s="189" t="s">
        <v>2096</v>
      </c>
      <c r="D35" s="145" t="s">
        <v>2097</v>
      </c>
      <c r="E35" s="161" t="s">
        <v>317</v>
      </c>
      <c r="F35" s="145">
        <v>1</v>
      </c>
      <c r="G35" s="687">
        <v>78187</v>
      </c>
      <c r="H35" s="687">
        <v>78187</v>
      </c>
      <c r="I35" s="151">
        <f t="shared" si="0"/>
        <v>1</v>
      </c>
      <c r="J35" s="152">
        <v>1056</v>
      </c>
      <c r="K35" s="152">
        <v>5837900</v>
      </c>
    </row>
    <row r="36" spans="1:13" s="14" customFormat="1" ht="13.5">
      <c r="A36" s="14">
        <v>34</v>
      </c>
      <c r="B36" s="145" t="s">
        <v>2101</v>
      </c>
      <c r="C36" s="189" t="s">
        <v>2096</v>
      </c>
      <c r="D36" s="145" t="s">
        <v>2097</v>
      </c>
      <c r="E36" s="161" t="s">
        <v>317</v>
      </c>
      <c r="F36" s="145">
        <v>1</v>
      </c>
      <c r="G36" s="687">
        <v>43161</v>
      </c>
      <c r="H36" s="687">
        <v>43161</v>
      </c>
      <c r="I36" s="151">
        <f t="shared" si="0"/>
        <v>1</v>
      </c>
      <c r="J36" s="152">
        <v>710</v>
      </c>
      <c r="K36" s="152">
        <v>3190100</v>
      </c>
      <c r="L36" s="470"/>
      <c r="M36" s="470"/>
    </row>
    <row r="37" spans="1:12" s="14" customFormat="1" ht="13.5">
      <c r="A37" s="14">
        <v>35</v>
      </c>
      <c r="B37" s="145" t="s">
        <v>2102</v>
      </c>
      <c r="C37" s="189" t="s">
        <v>2096</v>
      </c>
      <c r="D37" s="145" t="s">
        <v>2097</v>
      </c>
      <c r="E37" s="161" t="s">
        <v>317</v>
      </c>
      <c r="F37" s="145">
        <v>1</v>
      </c>
      <c r="G37" s="687">
        <v>29306</v>
      </c>
      <c r="H37" s="687">
        <v>29306</v>
      </c>
      <c r="I37" s="151">
        <f t="shared" si="0"/>
        <v>1</v>
      </c>
      <c r="J37" s="152">
        <v>347</v>
      </c>
      <c r="K37" s="152">
        <v>2212300</v>
      </c>
      <c r="L37" s="470"/>
    </row>
    <row r="38" spans="1:12" s="14" customFormat="1" ht="13.5" customHeight="1">
      <c r="A38" s="14">
        <v>36</v>
      </c>
      <c r="B38" s="189" t="s">
        <v>2103</v>
      </c>
      <c r="C38" s="189" t="s">
        <v>2096</v>
      </c>
      <c r="D38" s="189" t="s">
        <v>1369</v>
      </c>
      <c r="E38" s="324" t="s">
        <v>526</v>
      </c>
      <c r="F38" s="145">
        <v>3</v>
      </c>
      <c r="G38" s="688">
        <v>712</v>
      </c>
      <c r="H38" s="679">
        <v>712</v>
      </c>
      <c r="I38" s="151">
        <f t="shared" si="0"/>
        <v>1</v>
      </c>
      <c r="J38" s="152">
        <v>85</v>
      </c>
      <c r="K38" s="152">
        <v>7650</v>
      </c>
      <c r="L38" s="470"/>
    </row>
    <row r="39" spans="1:11" s="14" customFormat="1" ht="13.5" customHeight="1">
      <c r="A39" s="14">
        <v>37</v>
      </c>
      <c r="B39" s="189" t="s">
        <v>2104</v>
      </c>
      <c r="C39" s="189" t="s">
        <v>2096</v>
      </c>
      <c r="D39" s="189" t="s">
        <v>1369</v>
      </c>
      <c r="E39" s="324" t="s">
        <v>526</v>
      </c>
      <c r="F39" s="145">
        <v>3</v>
      </c>
      <c r="G39" s="687">
        <v>186</v>
      </c>
      <c r="H39" s="687">
        <v>186</v>
      </c>
      <c r="I39" s="151">
        <f t="shared" si="0"/>
        <v>1</v>
      </c>
      <c r="J39" s="152">
        <v>6</v>
      </c>
      <c r="K39" s="152">
        <v>9252</v>
      </c>
    </row>
    <row r="40" spans="1:11" s="14" customFormat="1" ht="13.5" customHeight="1">
      <c r="A40" s="14">
        <v>38</v>
      </c>
      <c r="B40" s="189" t="s">
        <v>2105</v>
      </c>
      <c r="C40" s="189" t="s">
        <v>2096</v>
      </c>
      <c r="D40" s="189" t="s">
        <v>1369</v>
      </c>
      <c r="E40" s="324" t="s">
        <v>526</v>
      </c>
      <c r="F40" s="145">
        <v>3</v>
      </c>
      <c r="G40" s="687">
        <v>172</v>
      </c>
      <c r="H40" s="687">
        <v>172</v>
      </c>
      <c r="I40" s="151">
        <f t="shared" si="0"/>
        <v>1</v>
      </c>
      <c r="J40" s="152">
        <v>11</v>
      </c>
      <c r="K40" s="152">
        <v>6324</v>
      </c>
    </row>
    <row r="41" spans="1:12" s="14" customFormat="1" ht="13.5" customHeight="1">
      <c r="A41" s="14">
        <v>39</v>
      </c>
      <c r="B41" s="189" t="s">
        <v>2106</v>
      </c>
      <c r="C41" s="189" t="s">
        <v>2107</v>
      </c>
      <c r="D41" s="189" t="s">
        <v>305</v>
      </c>
      <c r="E41" s="189" t="s">
        <v>2108</v>
      </c>
      <c r="F41" s="145">
        <v>2</v>
      </c>
      <c r="G41" s="678">
        <v>1643</v>
      </c>
      <c r="H41" s="679">
        <v>1798</v>
      </c>
      <c r="I41" s="151">
        <f t="shared" si="0"/>
        <v>0.9137931034482759</v>
      </c>
      <c r="J41" s="158">
        <v>89</v>
      </c>
      <c r="K41" s="158">
        <v>49437</v>
      </c>
      <c r="L41" s="470"/>
    </row>
    <row r="42" spans="1:11" s="14" customFormat="1" ht="13.5" customHeight="1">
      <c r="A42" s="14">
        <v>40</v>
      </c>
      <c r="B42" s="189" t="s">
        <v>2109</v>
      </c>
      <c r="C42" s="189" t="s">
        <v>2107</v>
      </c>
      <c r="D42" s="189" t="s">
        <v>305</v>
      </c>
      <c r="E42" s="189" t="s">
        <v>2108</v>
      </c>
      <c r="F42" s="145">
        <v>2</v>
      </c>
      <c r="G42" s="679">
        <v>11341</v>
      </c>
      <c r="H42" s="679">
        <v>12182</v>
      </c>
      <c r="I42" s="151">
        <f t="shared" si="0"/>
        <v>0.9309637169594484</v>
      </c>
      <c r="J42" s="158">
        <v>481</v>
      </c>
      <c r="K42" s="158">
        <v>454958</v>
      </c>
    </row>
    <row r="43" spans="1:11" s="14" customFormat="1" ht="13.5" customHeight="1">
      <c r="A43" s="14">
        <v>41</v>
      </c>
      <c r="B43" s="680" t="s">
        <v>2110</v>
      </c>
      <c r="C43" s="680" t="s">
        <v>2107</v>
      </c>
      <c r="D43" s="680" t="s">
        <v>305</v>
      </c>
      <c r="E43" s="689" t="s">
        <v>2108</v>
      </c>
      <c r="F43" s="103">
        <v>2</v>
      </c>
      <c r="G43" s="681">
        <v>1055</v>
      </c>
      <c r="H43" s="682">
        <v>1114</v>
      </c>
      <c r="I43" s="151">
        <f t="shared" si="0"/>
        <v>0.9470377019748654</v>
      </c>
      <c r="J43" s="690">
        <v>39</v>
      </c>
      <c r="K43" s="158">
        <v>44521</v>
      </c>
    </row>
    <row r="44" spans="1:11" s="14" customFormat="1" ht="13.5" customHeight="1">
      <c r="A44" s="14">
        <v>42</v>
      </c>
      <c r="B44" s="189" t="s">
        <v>2111</v>
      </c>
      <c r="C44" s="189" t="s">
        <v>2107</v>
      </c>
      <c r="D44" s="189" t="s">
        <v>305</v>
      </c>
      <c r="E44" s="324" t="s">
        <v>2108</v>
      </c>
      <c r="F44" s="145">
        <v>2</v>
      </c>
      <c r="G44" s="691">
        <v>1502</v>
      </c>
      <c r="H44" s="687">
        <v>1585</v>
      </c>
      <c r="I44" s="151">
        <f t="shared" si="0"/>
        <v>0.9476340694006309</v>
      </c>
      <c r="J44" s="158">
        <v>55</v>
      </c>
      <c r="K44" s="158">
        <v>66556</v>
      </c>
    </row>
    <row r="45" spans="1:11" s="14" customFormat="1" ht="13.5" customHeight="1">
      <c r="A45" s="14">
        <v>43</v>
      </c>
      <c r="B45" s="189" t="s">
        <v>2112</v>
      </c>
      <c r="C45" s="189" t="s">
        <v>2107</v>
      </c>
      <c r="D45" s="189" t="s">
        <v>305</v>
      </c>
      <c r="E45" s="324" t="s">
        <v>2108</v>
      </c>
      <c r="F45" s="145">
        <v>2</v>
      </c>
      <c r="G45" s="691">
        <v>1548</v>
      </c>
      <c r="H45" s="687">
        <v>1630</v>
      </c>
      <c r="I45" s="151">
        <f t="shared" si="0"/>
        <v>0.9496932515337423</v>
      </c>
      <c r="J45" s="158">
        <v>55</v>
      </c>
      <c r="K45" s="158">
        <v>68164</v>
      </c>
    </row>
    <row r="46" spans="1:11" s="14" customFormat="1" ht="13.5" customHeight="1">
      <c r="A46" s="14">
        <v>44</v>
      </c>
      <c r="B46" s="189" t="s">
        <v>2113</v>
      </c>
      <c r="C46" s="189" t="s">
        <v>2107</v>
      </c>
      <c r="D46" s="189" t="s">
        <v>305</v>
      </c>
      <c r="E46" s="324" t="s">
        <v>2108</v>
      </c>
      <c r="F46" s="145">
        <v>2</v>
      </c>
      <c r="G46" s="691">
        <v>636</v>
      </c>
      <c r="H46" s="687">
        <v>671</v>
      </c>
      <c r="I46" s="151">
        <f t="shared" si="0"/>
        <v>0.9478390461997019</v>
      </c>
      <c r="J46" s="158">
        <v>23</v>
      </c>
      <c r="K46" s="158">
        <v>28603</v>
      </c>
    </row>
    <row r="47" spans="1:11" s="14" customFormat="1" ht="13.5">
      <c r="A47" s="14">
        <v>45</v>
      </c>
      <c r="B47" s="189" t="s">
        <v>2114</v>
      </c>
      <c r="C47" s="470" t="s">
        <v>2107</v>
      </c>
      <c r="D47" s="189" t="s">
        <v>305</v>
      </c>
      <c r="E47" s="324" t="s">
        <v>2108</v>
      </c>
      <c r="F47" s="145">
        <v>2</v>
      </c>
      <c r="G47" s="691">
        <v>14389</v>
      </c>
      <c r="H47" s="688">
        <v>16411</v>
      </c>
      <c r="I47" s="151">
        <f t="shared" si="0"/>
        <v>0.8767899579550301</v>
      </c>
      <c r="J47" s="158">
        <v>503</v>
      </c>
      <c r="K47" s="158">
        <v>633900</v>
      </c>
    </row>
    <row r="48" spans="1:11" s="14" customFormat="1" ht="13.5">
      <c r="A48" s="14">
        <v>46</v>
      </c>
      <c r="B48" s="189" t="s">
        <v>2115</v>
      </c>
      <c r="C48" s="189" t="s">
        <v>2107</v>
      </c>
      <c r="D48" s="189" t="s">
        <v>305</v>
      </c>
      <c r="E48" s="324" t="s">
        <v>2108</v>
      </c>
      <c r="F48" s="145">
        <v>2</v>
      </c>
      <c r="G48" s="691">
        <v>11020</v>
      </c>
      <c r="H48" s="687">
        <v>11730</v>
      </c>
      <c r="I48" s="151">
        <f t="shared" si="0"/>
        <v>0.9394714407502132</v>
      </c>
      <c r="J48" s="158">
        <v>430</v>
      </c>
      <c r="K48" s="158">
        <v>476037</v>
      </c>
    </row>
    <row r="49" spans="1:11" s="14" customFormat="1" ht="13.5" customHeight="1">
      <c r="A49" s="14">
        <v>47</v>
      </c>
      <c r="B49" s="189" t="s">
        <v>2116</v>
      </c>
      <c r="C49" s="189" t="s">
        <v>2107</v>
      </c>
      <c r="D49" s="189" t="s">
        <v>305</v>
      </c>
      <c r="E49" s="324" t="s">
        <v>2108</v>
      </c>
      <c r="F49" s="145">
        <v>2</v>
      </c>
      <c r="G49" s="691">
        <v>4124</v>
      </c>
      <c r="H49" s="687">
        <v>4261</v>
      </c>
      <c r="I49" s="151">
        <f t="shared" si="0"/>
        <v>0.9678479230227646</v>
      </c>
      <c r="J49" s="158">
        <v>134</v>
      </c>
      <c r="K49" s="158">
        <v>190882</v>
      </c>
    </row>
    <row r="50" spans="1:11" s="14" customFormat="1" ht="13.5" customHeight="1">
      <c r="A50" s="14">
        <v>48</v>
      </c>
      <c r="B50" s="189" t="s">
        <v>2117</v>
      </c>
      <c r="C50" s="189" t="s">
        <v>2107</v>
      </c>
      <c r="D50" s="189" t="s">
        <v>305</v>
      </c>
      <c r="E50" s="324" t="s">
        <v>2108</v>
      </c>
      <c r="F50" s="145">
        <v>2</v>
      </c>
      <c r="G50" s="691">
        <v>10479</v>
      </c>
      <c r="H50" s="687">
        <v>10817</v>
      </c>
      <c r="I50" s="151">
        <f t="shared" si="0"/>
        <v>0.968752888971064</v>
      </c>
      <c r="J50" s="158">
        <v>332</v>
      </c>
      <c r="K50" s="158">
        <v>490351</v>
      </c>
    </row>
    <row r="51" spans="1:11" s="14" customFormat="1" ht="13.5" customHeight="1">
      <c r="A51" s="14">
        <v>49</v>
      </c>
      <c r="B51" s="189" t="s">
        <v>2118</v>
      </c>
      <c r="C51" s="189" t="s">
        <v>2107</v>
      </c>
      <c r="D51" s="189" t="s">
        <v>305</v>
      </c>
      <c r="E51" s="324" t="s">
        <v>2108</v>
      </c>
      <c r="F51" s="145">
        <v>2</v>
      </c>
      <c r="G51" s="691">
        <v>5180</v>
      </c>
      <c r="H51" s="687">
        <v>5296</v>
      </c>
      <c r="I51" s="151">
        <f t="shared" si="0"/>
        <v>0.9780966767371602</v>
      </c>
      <c r="J51" s="158">
        <v>159</v>
      </c>
      <c r="K51" s="158">
        <v>245286</v>
      </c>
    </row>
    <row r="52" spans="1:11" s="14" customFormat="1" ht="13.5" customHeight="1">
      <c r="A52" s="14">
        <v>50</v>
      </c>
      <c r="B52" s="189" t="s">
        <v>2119</v>
      </c>
      <c r="C52" s="189" t="s">
        <v>2107</v>
      </c>
      <c r="D52" s="189" t="s">
        <v>305</v>
      </c>
      <c r="E52" s="324" t="s">
        <v>2108</v>
      </c>
      <c r="F52" s="145">
        <v>2</v>
      </c>
      <c r="G52" s="691">
        <v>6221</v>
      </c>
      <c r="H52" s="687">
        <v>6351</v>
      </c>
      <c r="I52" s="151">
        <f t="shared" si="0"/>
        <v>0.9795307825539286</v>
      </c>
      <c r="J52" s="158">
        <v>179</v>
      </c>
      <c r="K52" s="158">
        <v>298974</v>
      </c>
    </row>
    <row r="53" spans="1:11" s="14" customFormat="1" ht="13.5" customHeight="1">
      <c r="A53" s="14">
        <v>51</v>
      </c>
      <c r="B53" s="189" t="s">
        <v>2120</v>
      </c>
      <c r="C53" s="189" t="s">
        <v>2107</v>
      </c>
      <c r="D53" s="189" t="s">
        <v>305</v>
      </c>
      <c r="E53" s="324" t="s">
        <v>2108</v>
      </c>
      <c r="F53" s="145">
        <v>2</v>
      </c>
      <c r="G53" s="691">
        <v>5990</v>
      </c>
      <c r="H53" s="687">
        <v>5998</v>
      </c>
      <c r="I53" s="151">
        <f t="shared" si="0"/>
        <v>0.9986662220740247</v>
      </c>
      <c r="J53" s="158">
        <v>159</v>
      </c>
      <c r="K53" s="158">
        <v>292964</v>
      </c>
    </row>
    <row r="54" spans="1:11" s="14" customFormat="1" ht="13.5" customHeight="1">
      <c r="A54" s="14">
        <v>52</v>
      </c>
      <c r="B54" s="189" t="s">
        <v>2121</v>
      </c>
      <c r="C54" s="189" t="s">
        <v>2107</v>
      </c>
      <c r="D54" s="189" t="s">
        <v>305</v>
      </c>
      <c r="E54" s="324" t="s">
        <v>2108</v>
      </c>
      <c r="F54" s="145">
        <v>2</v>
      </c>
      <c r="G54" s="691">
        <v>13044</v>
      </c>
      <c r="H54" s="687">
        <v>13061</v>
      </c>
      <c r="I54" s="151">
        <f t="shared" si="0"/>
        <v>0.99869841512901</v>
      </c>
      <c r="J54" s="158">
        <v>343</v>
      </c>
      <c r="K54" s="158">
        <v>652812</v>
      </c>
    </row>
    <row r="55" spans="1:11" s="14" customFormat="1" ht="13.5" customHeight="1">
      <c r="A55" s="14">
        <v>53</v>
      </c>
      <c r="B55" s="189" t="s">
        <v>2122</v>
      </c>
      <c r="C55" s="189" t="s">
        <v>2107</v>
      </c>
      <c r="D55" s="189" t="s">
        <v>305</v>
      </c>
      <c r="E55" s="324" t="s">
        <v>2108</v>
      </c>
      <c r="F55" s="145">
        <v>2</v>
      </c>
      <c r="G55" s="691">
        <v>5388</v>
      </c>
      <c r="H55" s="687">
        <v>5395</v>
      </c>
      <c r="I55" s="151">
        <f t="shared" si="0"/>
        <v>0.9987025023169601</v>
      </c>
      <c r="J55" s="158">
        <v>137</v>
      </c>
      <c r="K55" s="158">
        <v>271644</v>
      </c>
    </row>
    <row r="56" spans="1:11" s="14" customFormat="1" ht="13.5" customHeight="1">
      <c r="A56" s="14">
        <v>54</v>
      </c>
      <c r="B56" s="189" t="s">
        <v>2123</v>
      </c>
      <c r="C56" s="189" t="s">
        <v>2107</v>
      </c>
      <c r="D56" s="189" t="s">
        <v>305</v>
      </c>
      <c r="E56" s="324" t="s">
        <v>2108</v>
      </c>
      <c r="F56" s="145">
        <v>2</v>
      </c>
      <c r="G56" s="691">
        <v>12855</v>
      </c>
      <c r="H56" s="687">
        <v>12871</v>
      </c>
      <c r="I56" s="151">
        <f t="shared" si="0"/>
        <v>0.998756895346127</v>
      </c>
      <c r="J56" s="158">
        <v>327</v>
      </c>
      <c r="K56" s="158">
        <v>651381</v>
      </c>
    </row>
    <row r="57" spans="1:11" s="14" customFormat="1" ht="13.5">
      <c r="A57" s="14">
        <v>55</v>
      </c>
      <c r="B57" s="189" t="s">
        <v>2124</v>
      </c>
      <c r="C57" s="189" t="s">
        <v>2107</v>
      </c>
      <c r="D57" s="189" t="s">
        <v>305</v>
      </c>
      <c r="E57" s="324" t="s">
        <v>2108</v>
      </c>
      <c r="F57" s="145">
        <v>2</v>
      </c>
      <c r="G57" s="691">
        <v>14896</v>
      </c>
      <c r="H57" s="687">
        <v>14915</v>
      </c>
      <c r="I57" s="151">
        <f t="shared" si="0"/>
        <v>0.9987261146496815</v>
      </c>
      <c r="J57" s="158">
        <v>388</v>
      </c>
      <c r="K57" s="158">
        <v>792963</v>
      </c>
    </row>
    <row r="58" spans="1:11" s="14" customFormat="1" ht="13.5" customHeight="1">
      <c r="A58" s="14">
        <v>56</v>
      </c>
      <c r="B58" s="189" t="s">
        <v>2125</v>
      </c>
      <c r="C58" s="189" t="s">
        <v>2107</v>
      </c>
      <c r="D58" s="189" t="s">
        <v>305</v>
      </c>
      <c r="E58" s="324" t="s">
        <v>2108</v>
      </c>
      <c r="F58" s="145">
        <v>2</v>
      </c>
      <c r="G58" s="691">
        <v>11730</v>
      </c>
      <c r="H58" s="687">
        <v>11744</v>
      </c>
      <c r="I58" s="151">
        <f t="shared" si="0"/>
        <v>0.9988079019073569</v>
      </c>
      <c r="J58" s="158">
        <v>278</v>
      </c>
      <c r="K58" s="158">
        <v>609521</v>
      </c>
    </row>
    <row r="59" spans="1:11" s="14" customFormat="1" ht="13.5" customHeight="1">
      <c r="A59" s="14">
        <v>57</v>
      </c>
      <c r="B59" s="692" t="s">
        <v>2126</v>
      </c>
      <c r="C59" s="692" t="s">
        <v>2107</v>
      </c>
      <c r="D59" s="692" t="s">
        <v>305</v>
      </c>
      <c r="E59" s="693" t="s">
        <v>2108</v>
      </c>
      <c r="F59" s="100">
        <v>2</v>
      </c>
      <c r="G59" s="694">
        <v>3060</v>
      </c>
      <c r="H59" s="695">
        <v>3063</v>
      </c>
      <c r="I59" s="151">
        <f t="shared" si="0"/>
        <v>0.9990205680705191</v>
      </c>
      <c r="J59" s="160">
        <v>73</v>
      </c>
      <c r="K59" s="158">
        <v>163320</v>
      </c>
    </row>
    <row r="60" spans="1:11" s="14" customFormat="1" ht="13.5" customHeight="1">
      <c r="A60" s="14">
        <v>58</v>
      </c>
      <c r="B60" s="692" t="s">
        <v>2127</v>
      </c>
      <c r="C60" s="692" t="s">
        <v>2107</v>
      </c>
      <c r="D60" s="692" t="s">
        <v>305</v>
      </c>
      <c r="E60" s="693" t="s">
        <v>2108</v>
      </c>
      <c r="F60" s="100">
        <v>2</v>
      </c>
      <c r="G60" s="694">
        <v>7153</v>
      </c>
      <c r="H60" s="695">
        <v>7210</v>
      </c>
      <c r="I60" s="151">
        <f t="shared" si="0"/>
        <v>0.9920943134535367</v>
      </c>
      <c r="J60" s="160">
        <v>166</v>
      </c>
      <c r="K60" s="158">
        <v>378931</v>
      </c>
    </row>
    <row r="61" spans="1:11" s="14" customFormat="1" ht="13.5" customHeight="1">
      <c r="A61" s="14">
        <v>59</v>
      </c>
      <c r="B61" s="692" t="s">
        <v>2128</v>
      </c>
      <c r="C61" s="692" t="s">
        <v>2107</v>
      </c>
      <c r="D61" s="692" t="s">
        <v>305</v>
      </c>
      <c r="E61" s="693" t="s">
        <v>2108</v>
      </c>
      <c r="F61" s="100">
        <v>2</v>
      </c>
      <c r="G61" s="694">
        <v>7899</v>
      </c>
      <c r="H61" s="695">
        <v>7913</v>
      </c>
      <c r="I61" s="151">
        <f t="shared" si="0"/>
        <v>0.9982307595096677</v>
      </c>
      <c r="J61" s="160">
        <v>179</v>
      </c>
      <c r="K61" s="158">
        <v>420112</v>
      </c>
    </row>
    <row r="62" spans="1:11" s="14" customFormat="1" ht="13.5">
      <c r="A62" s="14">
        <v>60</v>
      </c>
      <c r="B62" s="692" t="s">
        <v>2129</v>
      </c>
      <c r="C62" s="692" t="s">
        <v>2107</v>
      </c>
      <c r="D62" s="692" t="s">
        <v>305</v>
      </c>
      <c r="E62" s="693" t="s">
        <v>2108</v>
      </c>
      <c r="F62" s="100">
        <v>2</v>
      </c>
      <c r="G62" s="694">
        <v>22706</v>
      </c>
      <c r="H62" s="695">
        <v>22730</v>
      </c>
      <c r="I62" s="151">
        <f t="shared" si="0"/>
        <v>0.9989441267047954</v>
      </c>
      <c r="J62" s="160">
        <v>500</v>
      </c>
      <c r="K62" s="158">
        <v>1231509</v>
      </c>
    </row>
    <row r="63" spans="1:11" s="14" customFormat="1" ht="13.5">
      <c r="A63" s="14">
        <v>61</v>
      </c>
      <c r="B63" s="692" t="s">
        <v>2130</v>
      </c>
      <c r="C63" s="692" t="s">
        <v>2107</v>
      </c>
      <c r="D63" s="692" t="s">
        <v>2131</v>
      </c>
      <c r="E63" s="693" t="s">
        <v>2108</v>
      </c>
      <c r="F63" s="100">
        <v>1</v>
      </c>
      <c r="G63" s="694">
        <v>24386</v>
      </c>
      <c r="H63" s="695">
        <v>24386</v>
      </c>
      <c r="I63" s="151">
        <f t="shared" si="0"/>
        <v>1</v>
      </c>
      <c r="J63" s="160">
        <v>516</v>
      </c>
      <c r="K63" s="158">
        <v>1363874</v>
      </c>
    </row>
    <row r="64" spans="1:11" s="14" customFormat="1" ht="13.5">
      <c r="A64" s="14">
        <v>62</v>
      </c>
      <c r="B64" s="692" t="s">
        <v>2132</v>
      </c>
      <c r="C64" s="692" t="s">
        <v>2107</v>
      </c>
      <c r="D64" s="692" t="s">
        <v>2131</v>
      </c>
      <c r="E64" s="693" t="s">
        <v>2108</v>
      </c>
      <c r="F64" s="100">
        <v>1</v>
      </c>
      <c r="G64" s="694">
        <v>12474</v>
      </c>
      <c r="H64" s="695">
        <v>12474</v>
      </c>
      <c r="I64" s="151">
        <f t="shared" si="0"/>
        <v>1</v>
      </c>
      <c r="J64" s="160">
        <v>260</v>
      </c>
      <c r="K64" s="158">
        <v>697350</v>
      </c>
    </row>
    <row r="65" spans="1:11" s="14" customFormat="1" ht="13.5">
      <c r="A65" s="14">
        <v>63</v>
      </c>
      <c r="B65" s="692" t="s">
        <v>2133</v>
      </c>
      <c r="C65" s="692" t="s">
        <v>2107</v>
      </c>
      <c r="D65" s="692" t="s">
        <v>2131</v>
      </c>
      <c r="E65" s="693" t="s">
        <v>2108</v>
      </c>
      <c r="F65" s="100">
        <v>1</v>
      </c>
      <c r="G65" s="694">
        <v>18723</v>
      </c>
      <c r="H65" s="695">
        <v>18723</v>
      </c>
      <c r="I65" s="151">
        <f t="shared" si="0"/>
        <v>1</v>
      </c>
      <c r="J65" s="160">
        <v>363</v>
      </c>
      <c r="K65" s="158">
        <v>1106848</v>
      </c>
    </row>
    <row r="66" spans="1:11" s="14" customFormat="1" ht="13.5">
      <c r="A66" s="14">
        <v>64</v>
      </c>
      <c r="B66" s="692" t="s">
        <v>2134</v>
      </c>
      <c r="C66" s="692" t="s">
        <v>2107</v>
      </c>
      <c r="D66" s="692" t="s">
        <v>2131</v>
      </c>
      <c r="E66" s="693" t="s">
        <v>2108</v>
      </c>
      <c r="F66" s="100">
        <v>1</v>
      </c>
      <c r="G66" s="694">
        <v>28267</v>
      </c>
      <c r="H66" s="695">
        <v>28267</v>
      </c>
      <c r="I66" s="151">
        <f t="shared" si="0"/>
        <v>1</v>
      </c>
      <c r="J66" s="160">
        <v>518</v>
      </c>
      <c r="K66" s="158">
        <v>1712191</v>
      </c>
    </row>
    <row r="67" spans="1:11" s="14" customFormat="1" ht="13.5">
      <c r="A67" s="14">
        <v>65</v>
      </c>
      <c r="B67" s="692" t="s">
        <v>2135</v>
      </c>
      <c r="C67" s="692" t="s">
        <v>2107</v>
      </c>
      <c r="D67" s="692" t="s">
        <v>2131</v>
      </c>
      <c r="E67" s="693" t="s">
        <v>2108</v>
      </c>
      <c r="F67" s="100">
        <v>1</v>
      </c>
      <c r="G67" s="694">
        <v>19164</v>
      </c>
      <c r="H67" s="695">
        <v>19164</v>
      </c>
      <c r="I67" s="151">
        <f t="shared" si="0"/>
        <v>1</v>
      </c>
      <c r="J67" s="160">
        <v>340</v>
      </c>
      <c r="K67" s="158">
        <v>1180287</v>
      </c>
    </row>
    <row r="68" spans="1:11" s="14" customFormat="1" ht="13.5">
      <c r="A68" s="14">
        <v>66</v>
      </c>
      <c r="B68" s="692" t="s">
        <v>2136</v>
      </c>
      <c r="C68" s="692" t="s">
        <v>2107</v>
      </c>
      <c r="D68" s="692" t="s">
        <v>2131</v>
      </c>
      <c r="E68" s="693" t="s">
        <v>2108</v>
      </c>
      <c r="F68" s="100">
        <v>1</v>
      </c>
      <c r="G68" s="694">
        <v>14597</v>
      </c>
      <c r="H68" s="695">
        <v>14597</v>
      </c>
      <c r="I68" s="151">
        <f t="shared" si="0"/>
        <v>1</v>
      </c>
      <c r="J68" s="160">
        <v>229</v>
      </c>
      <c r="K68" s="158">
        <v>955036</v>
      </c>
    </row>
    <row r="69" spans="1:11" s="14" customFormat="1" ht="13.5">
      <c r="A69" s="14">
        <v>67</v>
      </c>
      <c r="B69" s="692" t="s">
        <v>2137</v>
      </c>
      <c r="C69" s="692" t="s">
        <v>2107</v>
      </c>
      <c r="D69" s="692" t="s">
        <v>305</v>
      </c>
      <c r="E69" s="693" t="s">
        <v>2138</v>
      </c>
      <c r="F69" s="100">
        <v>2</v>
      </c>
      <c r="G69" s="694">
        <v>36474</v>
      </c>
      <c r="H69" s="696" t="s">
        <v>2139</v>
      </c>
      <c r="I69" s="151" t="e">
        <f t="shared" si="0"/>
        <v>#VALUE!</v>
      </c>
      <c r="J69" s="160">
        <v>1202</v>
      </c>
      <c r="K69" s="158">
        <v>1706210</v>
      </c>
    </row>
    <row r="70" spans="1:11" s="14" customFormat="1" ht="13.5">
      <c r="A70" s="14">
        <v>68</v>
      </c>
      <c r="B70" s="692" t="s">
        <v>2140</v>
      </c>
      <c r="C70" s="692" t="s">
        <v>2107</v>
      </c>
      <c r="D70" s="692" t="s">
        <v>2131</v>
      </c>
      <c r="E70" s="693" t="s">
        <v>2138</v>
      </c>
      <c r="F70" s="100">
        <v>1</v>
      </c>
      <c r="G70" s="694">
        <v>53100</v>
      </c>
      <c r="H70" s="695">
        <v>53100</v>
      </c>
      <c r="I70" s="151">
        <f t="shared" si="0"/>
        <v>1</v>
      </c>
      <c r="J70" s="160">
        <v>763</v>
      </c>
      <c r="K70" s="158">
        <v>3784908</v>
      </c>
    </row>
    <row r="71" spans="1:11" s="14" customFormat="1" ht="13.5">
      <c r="A71" s="14">
        <v>69</v>
      </c>
      <c r="B71" s="692" t="s">
        <v>2141</v>
      </c>
      <c r="C71" s="692" t="s">
        <v>2107</v>
      </c>
      <c r="D71" s="692" t="s">
        <v>2131</v>
      </c>
      <c r="E71" s="693" t="s">
        <v>2138</v>
      </c>
      <c r="F71" s="100">
        <v>1</v>
      </c>
      <c r="G71" s="694">
        <v>90493</v>
      </c>
      <c r="H71" s="695">
        <v>90493</v>
      </c>
      <c r="I71" s="151">
        <f t="shared" si="0"/>
        <v>1</v>
      </c>
      <c r="J71" s="160">
        <v>1039</v>
      </c>
      <c r="K71" s="158">
        <v>6905400</v>
      </c>
    </row>
    <row r="72" spans="1:11" s="14" customFormat="1" ht="13.5">
      <c r="A72" s="14">
        <v>70</v>
      </c>
      <c r="B72" s="692" t="s">
        <v>2142</v>
      </c>
      <c r="C72" s="189" t="s">
        <v>2143</v>
      </c>
      <c r="D72" s="692" t="s">
        <v>2131</v>
      </c>
      <c r="E72" s="693" t="s">
        <v>317</v>
      </c>
      <c r="F72" s="100">
        <v>1</v>
      </c>
      <c r="G72" s="679">
        <v>44205</v>
      </c>
      <c r="H72" s="679">
        <v>44205</v>
      </c>
      <c r="I72" s="151">
        <f t="shared" si="0"/>
        <v>1</v>
      </c>
      <c r="J72" s="697">
        <v>598</v>
      </c>
      <c r="K72" s="158">
        <v>3208848</v>
      </c>
    </row>
    <row r="73" spans="1:11" s="14" customFormat="1" ht="13.5">
      <c r="A73" s="14">
        <v>71</v>
      </c>
      <c r="B73" s="189" t="s">
        <v>2144</v>
      </c>
      <c r="C73" s="189" t="s">
        <v>2107</v>
      </c>
      <c r="D73" s="189" t="s">
        <v>305</v>
      </c>
      <c r="E73" s="189" t="s">
        <v>2138</v>
      </c>
      <c r="F73" s="145">
        <v>2</v>
      </c>
      <c r="G73" s="679">
        <v>80273</v>
      </c>
      <c r="H73" s="698" t="s">
        <v>2139</v>
      </c>
      <c r="I73" s="151" t="e">
        <f t="shared" si="0"/>
        <v>#VALUE!</v>
      </c>
      <c r="J73" s="158">
        <v>3000</v>
      </c>
      <c r="K73" s="158">
        <v>2265502</v>
      </c>
    </row>
    <row r="74" spans="1:12" s="14" customFormat="1" ht="13.5">
      <c r="A74" s="14">
        <v>72</v>
      </c>
      <c r="B74" s="169" t="s">
        <v>2145</v>
      </c>
      <c r="C74" s="169" t="s">
        <v>2146</v>
      </c>
      <c r="D74" s="169" t="s">
        <v>1030</v>
      </c>
      <c r="E74" s="169" t="s">
        <v>317</v>
      </c>
      <c r="F74" s="145">
        <v>1</v>
      </c>
      <c r="G74" s="677">
        <v>75447</v>
      </c>
      <c r="H74" s="669">
        <v>75447</v>
      </c>
      <c r="I74" s="151">
        <f t="shared" si="0"/>
        <v>1</v>
      </c>
      <c r="J74" s="287">
        <v>1150</v>
      </c>
      <c r="K74" s="287">
        <v>5628924</v>
      </c>
      <c r="L74" s="470"/>
    </row>
    <row r="75" spans="1:12" s="14" customFormat="1" ht="13.5">
      <c r="A75" s="14">
        <v>73</v>
      </c>
      <c r="B75" s="169" t="s">
        <v>2147</v>
      </c>
      <c r="C75" s="169" t="s">
        <v>2148</v>
      </c>
      <c r="D75" s="169" t="s">
        <v>2056</v>
      </c>
      <c r="E75" s="169" t="s">
        <v>317</v>
      </c>
      <c r="F75" s="145">
        <v>1</v>
      </c>
      <c r="G75" s="677">
        <v>98923</v>
      </c>
      <c r="H75" s="669">
        <v>98923</v>
      </c>
      <c r="I75" s="151">
        <f t="shared" si="0"/>
        <v>1</v>
      </c>
      <c r="J75" s="230">
        <v>1300</v>
      </c>
      <c r="K75" s="230">
        <v>6619080</v>
      </c>
      <c r="L75" s="470"/>
    </row>
    <row r="76" spans="1:12" s="14" customFormat="1" ht="13.5">
      <c r="A76" s="14">
        <v>74</v>
      </c>
      <c r="B76" s="169" t="s">
        <v>2149</v>
      </c>
      <c r="C76" s="169" t="s">
        <v>678</v>
      </c>
      <c r="D76" s="2" t="s">
        <v>1388</v>
      </c>
      <c r="E76" s="144" t="s">
        <v>526</v>
      </c>
      <c r="F76" s="145">
        <v>2</v>
      </c>
      <c r="G76" s="146">
        <v>5137</v>
      </c>
      <c r="H76" s="147">
        <v>5543</v>
      </c>
      <c r="I76" s="151">
        <f t="shared" si="0"/>
        <v>0.9267544650911059</v>
      </c>
      <c r="J76" s="12">
        <v>181</v>
      </c>
      <c r="K76" s="10">
        <v>205080</v>
      </c>
      <c r="L76" s="470"/>
    </row>
    <row r="77" spans="1:12" s="14" customFormat="1" ht="14.25" thickBot="1">
      <c r="A77" s="14">
        <v>76</v>
      </c>
      <c r="B77" s="216" t="s">
        <v>2150</v>
      </c>
      <c r="C77" s="216" t="s">
        <v>2151</v>
      </c>
      <c r="D77" s="216" t="s">
        <v>2152</v>
      </c>
      <c r="E77" s="216" t="s">
        <v>317</v>
      </c>
      <c r="F77" s="182">
        <v>1</v>
      </c>
      <c r="G77" s="699">
        <v>71048</v>
      </c>
      <c r="H77" s="700">
        <v>71048</v>
      </c>
      <c r="I77" s="185">
        <f t="shared" si="0"/>
        <v>1</v>
      </c>
      <c r="J77" s="620">
        <v>1350</v>
      </c>
      <c r="K77" s="620">
        <v>4173100</v>
      </c>
      <c r="L77" s="470"/>
    </row>
    <row r="78" spans="2:9" ht="14.25" thickTop="1">
      <c r="B78" s="469" t="s">
        <v>3</v>
      </c>
      <c r="G78" s="701">
        <f>SUM(G3:G77)</f>
        <v>2132048.844</v>
      </c>
      <c r="H78" s="4">
        <f>SUM(H3:H77)</f>
        <v>1895431</v>
      </c>
      <c r="I78" s="5">
        <f t="shared" si="0"/>
        <v>1.124835904868075</v>
      </c>
    </row>
    <row r="79" spans="2:9" ht="27">
      <c r="B79" s="341"/>
      <c r="F79" s="724" t="s">
        <v>2218</v>
      </c>
      <c r="G79" s="701">
        <f>G78-G5-G6-G7-G11-G16-G21-G22-G23-G32-G33-G34-G35-G36-G37-G63-G64-G65-G66-G67-G68-G70-G71-G72-G74-G75-G77</f>
        <v>615853.844</v>
      </c>
      <c r="H79" s="701">
        <f>H78-H5-H6-H7-H11-H16-H21-H22-H23-H32-H33-H34-H35-H36-H37-H63-H64-H65-H66-H67-H68-H70-H71-H72-H74-H75-H77</f>
        <v>379236</v>
      </c>
      <c r="I79" s="5">
        <f t="shared" si="0"/>
        <v>1.6239329704985814</v>
      </c>
    </row>
    <row r="80" spans="2:9" ht="27">
      <c r="B80" s="341"/>
      <c r="F80" s="726" t="s">
        <v>2226</v>
      </c>
      <c r="G80" s="701">
        <f>SUM(G3:G7)+SUM(G11:G13)+SUM(G16:G68)+SUM(G70:G72)+SUM(G74:G77)</f>
        <v>1883628</v>
      </c>
      <c r="H80" s="701">
        <f>SUM(H3:H7)+SUM(H11:H13)+SUM(H16:H68)+SUM(H70:H72)+SUM(H74:H77)</f>
        <v>1895431</v>
      </c>
      <c r="I80" s="5">
        <f>G80/H80</f>
        <v>0.9937729202487455</v>
      </c>
    </row>
    <row r="82" spans="1:13" ht="67.5">
      <c r="A82" s="178" t="s">
        <v>2253</v>
      </c>
      <c r="B82" s="340" t="s">
        <v>331</v>
      </c>
      <c r="C82" s="340" t="s">
        <v>0</v>
      </c>
      <c r="D82" s="340" t="s">
        <v>1</v>
      </c>
      <c r="E82" s="340" t="s">
        <v>98</v>
      </c>
      <c r="F82" s="341" t="s">
        <v>106</v>
      </c>
      <c r="G82" s="340" t="s">
        <v>332</v>
      </c>
      <c r="H82" s="1" t="s">
        <v>493</v>
      </c>
      <c r="I82" s="1" t="s">
        <v>100</v>
      </c>
      <c r="J82" s="1" t="s">
        <v>28</v>
      </c>
      <c r="K82" s="1" t="s">
        <v>29</v>
      </c>
      <c r="L82" s="702" t="s">
        <v>99</v>
      </c>
      <c r="M82" s="702" t="s">
        <v>494</v>
      </c>
    </row>
    <row r="83" spans="1:13" ht="13.5">
      <c r="A83">
        <v>1</v>
      </c>
      <c r="B83" s="201" t="s">
        <v>2153</v>
      </c>
      <c r="C83" s="169" t="s">
        <v>1272</v>
      </c>
      <c r="D83" s="201" t="s">
        <v>509</v>
      </c>
      <c r="E83" s="201" t="s">
        <v>510</v>
      </c>
      <c r="F83" s="203">
        <v>1</v>
      </c>
      <c r="G83" s="671">
        <v>2145</v>
      </c>
      <c r="H83" s="672"/>
      <c r="I83" s="6" t="e">
        <f aca="true" t="shared" si="1" ref="I83:I109">G83/H83</f>
        <v>#DIV/0!</v>
      </c>
      <c r="J83" s="218">
        <v>58</v>
      </c>
      <c r="K83" s="10">
        <v>94400</v>
      </c>
      <c r="L83" s="202" t="s">
        <v>2154</v>
      </c>
      <c r="M83" s="201" t="s">
        <v>2155</v>
      </c>
    </row>
    <row r="84" spans="1:13" ht="13.5">
      <c r="A84">
        <v>2</v>
      </c>
      <c r="B84" s="703" t="s">
        <v>2156</v>
      </c>
      <c r="C84" s="169" t="s">
        <v>2073</v>
      </c>
      <c r="D84" s="169" t="s">
        <v>2157</v>
      </c>
      <c r="E84" s="169" t="s">
        <v>1808</v>
      </c>
      <c r="F84" s="145">
        <v>1</v>
      </c>
      <c r="G84" s="677">
        <v>21696</v>
      </c>
      <c r="H84" s="704" t="s">
        <v>2158</v>
      </c>
      <c r="I84" s="6" t="e">
        <f t="shared" si="1"/>
        <v>#VALUE!</v>
      </c>
      <c r="J84" s="12">
        <v>616</v>
      </c>
      <c r="K84" s="10">
        <v>1012000</v>
      </c>
      <c r="L84" s="179" t="s">
        <v>2159</v>
      </c>
      <c r="M84" s="169" t="s">
        <v>2160</v>
      </c>
    </row>
    <row r="85" spans="1:13" ht="13.5">
      <c r="A85">
        <v>3</v>
      </c>
      <c r="B85" s="169" t="s">
        <v>2161</v>
      </c>
      <c r="C85" s="169" t="s">
        <v>2162</v>
      </c>
      <c r="D85" s="169" t="s">
        <v>2060</v>
      </c>
      <c r="E85" s="169" t="s">
        <v>1493</v>
      </c>
      <c r="F85" s="145">
        <v>1</v>
      </c>
      <c r="G85" s="677">
        <v>1606</v>
      </c>
      <c r="H85" s="669">
        <v>1606</v>
      </c>
      <c r="I85" s="151">
        <f t="shared" si="1"/>
        <v>1</v>
      </c>
      <c r="J85" s="12">
        <v>100</v>
      </c>
      <c r="K85" s="12">
        <v>54034</v>
      </c>
      <c r="L85" s="179" t="s">
        <v>2163</v>
      </c>
      <c r="M85" s="169" t="s">
        <v>2163</v>
      </c>
    </row>
    <row r="86" spans="1:13" ht="13.5">
      <c r="A86">
        <v>4</v>
      </c>
      <c r="B86" s="169" t="s">
        <v>2164</v>
      </c>
      <c r="C86" s="169" t="s">
        <v>2165</v>
      </c>
      <c r="D86" s="169" t="s">
        <v>2166</v>
      </c>
      <c r="E86" s="169" t="s">
        <v>510</v>
      </c>
      <c r="F86" s="145">
        <v>1</v>
      </c>
      <c r="G86" s="677">
        <v>1848</v>
      </c>
      <c r="H86" s="669"/>
      <c r="I86" s="151" t="e">
        <f t="shared" si="1"/>
        <v>#DIV/0!</v>
      </c>
      <c r="J86" s="12">
        <v>56</v>
      </c>
      <c r="K86" s="12">
        <v>75500</v>
      </c>
      <c r="L86" s="179" t="s">
        <v>2167</v>
      </c>
      <c r="M86" s="169" t="s">
        <v>2168</v>
      </c>
    </row>
    <row r="87" spans="1:13" ht="13.5">
      <c r="A87">
        <v>5</v>
      </c>
      <c r="B87" s="169" t="s">
        <v>2169</v>
      </c>
      <c r="C87" s="169" t="s">
        <v>2165</v>
      </c>
      <c r="D87" s="169" t="s">
        <v>2166</v>
      </c>
      <c r="E87" s="169" t="s">
        <v>510</v>
      </c>
      <c r="F87" s="145">
        <v>1</v>
      </c>
      <c r="G87" s="669">
        <v>2225</v>
      </c>
      <c r="H87" s="669"/>
      <c r="I87" s="6" t="e">
        <f t="shared" si="1"/>
        <v>#DIV/0!</v>
      </c>
      <c r="J87" s="12">
        <v>70</v>
      </c>
      <c r="K87" s="12">
        <v>87900</v>
      </c>
      <c r="L87" s="179" t="s">
        <v>2167</v>
      </c>
      <c r="M87" s="169" t="s">
        <v>2168</v>
      </c>
    </row>
    <row r="88" spans="1:13" ht="13.5">
      <c r="A88">
        <v>6</v>
      </c>
      <c r="B88" s="169" t="s">
        <v>2170</v>
      </c>
      <c r="C88" s="169" t="s">
        <v>2165</v>
      </c>
      <c r="D88" s="169" t="s">
        <v>2166</v>
      </c>
      <c r="E88" s="169" t="s">
        <v>510</v>
      </c>
      <c r="F88" s="145">
        <v>1</v>
      </c>
      <c r="G88" s="677">
        <v>2207</v>
      </c>
      <c r="H88" s="669"/>
      <c r="I88" s="151" t="e">
        <f t="shared" si="1"/>
        <v>#DIV/0!</v>
      </c>
      <c r="J88" s="12">
        <v>60</v>
      </c>
      <c r="K88" s="12">
        <v>94700</v>
      </c>
      <c r="L88" s="179" t="s">
        <v>2167</v>
      </c>
      <c r="M88" s="169" t="s">
        <v>2168</v>
      </c>
    </row>
    <row r="89" spans="1:13" ht="13.5">
      <c r="A89">
        <v>7</v>
      </c>
      <c r="B89" s="169" t="s">
        <v>2171</v>
      </c>
      <c r="C89" s="169" t="s">
        <v>2165</v>
      </c>
      <c r="D89" s="169" t="s">
        <v>2166</v>
      </c>
      <c r="E89" s="169" t="s">
        <v>510</v>
      </c>
      <c r="F89" s="145">
        <v>1</v>
      </c>
      <c r="G89" s="669">
        <v>1953</v>
      </c>
      <c r="H89" s="669"/>
      <c r="I89" s="151" t="e">
        <f t="shared" si="1"/>
        <v>#DIV/0!</v>
      </c>
      <c r="J89" s="12">
        <v>65</v>
      </c>
      <c r="K89" s="12">
        <v>75700</v>
      </c>
      <c r="L89" s="179" t="s">
        <v>2167</v>
      </c>
      <c r="M89" s="169" t="s">
        <v>2168</v>
      </c>
    </row>
    <row r="90" spans="1:13" ht="13.5">
      <c r="A90">
        <v>8</v>
      </c>
      <c r="B90" s="169" t="s">
        <v>2172</v>
      </c>
      <c r="C90" s="169" t="s">
        <v>2165</v>
      </c>
      <c r="D90" s="169" t="s">
        <v>2166</v>
      </c>
      <c r="E90" s="169" t="s">
        <v>510</v>
      </c>
      <c r="F90" s="145">
        <v>1</v>
      </c>
      <c r="G90" s="669">
        <v>1351</v>
      </c>
      <c r="H90" s="669"/>
      <c r="I90" s="6" t="e">
        <f t="shared" si="1"/>
        <v>#DIV/0!</v>
      </c>
      <c r="J90" s="12">
        <v>46</v>
      </c>
      <c r="K90" s="12">
        <v>51600</v>
      </c>
      <c r="L90" s="179" t="s">
        <v>2173</v>
      </c>
      <c r="M90" s="169" t="s">
        <v>2168</v>
      </c>
    </row>
    <row r="91" spans="1:13" s="14" customFormat="1" ht="13.5">
      <c r="A91">
        <v>9</v>
      </c>
      <c r="B91" s="189" t="s">
        <v>2174</v>
      </c>
      <c r="C91" s="189" t="s">
        <v>2175</v>
      </c>
      <c r="D91" s="189" t="s">
        <v>2060</v>
      </c>
      <c r="E91" s="189" t="s">
        <v>1389</v>
      </c>
      <c r="F91" s="145">
        <v>1</v>
      </c>
      <c r="G91" s="678">
        <v>1934</v>
      </c>
      <c r="H91" s="679">
        <v>1874</v>
      </c>
      <c r="I91" s="151">
        <f t="shared" si="1"/>
        <v>1.032017075773746</v>
      </c>
      <c r="J91" s="152">
        <v>63</v>
      </c>
      <c r="K91" s="152">
        <v>75658</v>
      </c>
      <c r="L91" s="324" t="s">
        <v>2176</v>
      </c>
      <c r="M91" s="189" t="s">
        <v>2177</v>
      </c>
    </row>
    <row r="92" spans="1:13" s="14" customFormat="1" ht="13.5">
      <c r="A92">
        <v>10</v>
      </c>
      <c r="B92" s="189" t="s">
        <v>2178</v>
      </c>
      <c r="C92" s="189" t="s">
        <v>2175</v>
      </c>
      <c r="D92" s="189" t="s">
        <v>2060</v>
      </c>
      <c r="E92" s="189" t="s">
        <v>1389</v>
      </c>
      <c r="F92" s="145">
        <v>1</v>
      </c>
      <c r="G92" s="679">
        <v>1402</v>
      </c>
      <c r="H92" s="679">
        <v>1449</v>
      </c>
      <c r="I92" s="151">
        <f t="shared" si="1"/>
        <v>0.9675638371290545</v>
      </c>
      <c r="J92" s="152">
        <v>55</v>
      </c>
      <c r="K92" s="152">
        <v>51938</v>
      </c>
      <c r="L92" s="324" t="s">
        <v>2176</v>
      </c>
      <c r="M92" s="189" t="s">
        <v>2179</v>
      </c>
    </row>
    <row r="93" spans="1:13" ht="13.5">
      <c r="A93">
        <v>11</v>
      </c>
      <c r="B93" s="169" t="s">
        <v>2180</v>
      </c>
      <c r="C93" s="169" t="s">
        <v>2181</v>
      </c>
      <c r="D93" s="169" t="s">
        <v>2182</v>
      </c>
      <c r="E93" s="315" t="s">
        <v>510</v>
      </c>
      <c r="F93" s="145">
        <v>1</v>
      </c>
      <c r="G93" s="677">
        <v>9222</v>
      </c>
      <c r="H93" s="669"/>
      <c r="I93" s="151" t="e">
        <f t="shared" si="1"/>
        <v>#DIV/0!</v>
      </c>
      <c r="J93" s="12"/>
      <c r="K93" s="12"/>
      <c r="L93" s="179" t="s">
        <v>2183</v>
      </c>
      <c r="M93" s="169"/>
    </row>
    <row r="94" spans="1:13" ht="13.5">
      <c r="A94">
        <v>12</v>
      </c>
      <c r="B94" s="169" t="s">
        <v>2184</v>
      </c>
      <c r="C94" s="169" t="s">
        <v>2185</v>
      </c>
      <c r="D94" s="169" t="s">
        <v>1388</v>
      </c>
      <c r="E94" s="169" t="s">
        <v>2038</v>
      </c>
      <c r="F94" s="145">
        <v>3</v>
      </c>
      <c r="G94" s="677">
        <v>691</v>
      </c>
      <c r="H94" s="669">
        <v>917</v>
      </c>
      <c r="I94" s="151">
        <f t="shared" si="1"/>
        <v>0.7535441657579062</v>
      </c>
      <c r="J94" s="12">
        <v>60</v>
      </c>
      <c r="K94" s="10">
        <v>14534</v>
      </c>
      <c r="L94" s="324" t="s">
        <v>2186</v>
      </c>
      <c r="M94" s="169" t="s">
        <v>2187</v>
      </c>
    </row>
    <row r="95" spans="1:13" ht="13.5">
      <c r="A95">
        <v>13</v>
      </c>
      <c r="B95" s="169" t="s">
        <v>2188</v>
      </c>
      <c r="C95" s="169" t="s">
        <v>2189</v>
      </c>
      <c r="D95" s="169" t="s">
        <v>522</v>
      </c>
      <c r="E95" s="169" t="s">
        <v>510</v>
      </c>
      <c r="F95" s="145">
        <v>1</v>
      </c>
      <c r="G95" s="677">
        <v>1656</v>
      </c>
      <c r="H95" s="669">
        <v>1656</v>
      </c>
      <c r="I95" s="151">
        <f t="shared" si="1"/>
        <v>1</v>
      </c>
      <c r="J95" s="10">
        <v>58</v>
      </c>
      <c r="K95" s="10">
        <v>62100</v>
      </c>
      <c r="L95" s="179" t="s">
        <v>2190</v>
      </c>
      <c r="M95" s="169" t="s">
        <v>2191</v>
      </c>
    </row>
    <row r="96" spans="1:13" ht="13.5">
      <c r="A96">
        <v>14</v>
      </c>
      <c r="B96" s="169" t="s">
        <v>2192</v>
      </c>
      <c r="C96" s="169" t="s">
        <v>2189</v>
      </c>
      <c r="D96" s="169" t="s">
        <v>522</v>
      </c>
      <c r="E96" s="169" t="s">
        <v>510</v>
      </c>
      <c r="F96" s="145">
        <v>1</v>
      </c>
      <c r="G96" s="669">
        <v>1648</v>
      </c>
      <c r="H96" s="669">
        <v>1648</v>
      </c>
      <c r="I96" s="151">
        <f t="shared" si="1"/>
        <v>1</v>
      </c>
      <c r="J96" s="10">
        <v>55</v>
      </c>
      <c r="K96" s="10">
        <v>63600</v>
      </c>
      <c r="L96" s="179" t="s">
        <v>2190</v>
      </c>
      <c r="M96" s="169" t="s">
        <v>2191</v>
      </c>
    </row>
    <row r="97" spans="1:13" ht="13.5">
      <c r="A97">
        <v>15</v>
      </c>
      <c r="B97" s="169" t="s">
        <v>2193</v>
      </c>
      <c r="C97" s="169" t="s">
        <v>2189</v>
      </c>
      <c r="D97" s="169" t="s">
        <v>522</v>
      </c>
      <c r="E97" s="169" t="s">
        <v>510</v>
      </c>
      <c r="F97" s="145">
        <v>1</v>
      </c>
      <c r="G97" s="677">
        <v>2326</v>
      </c>
      <c r="H97" s="669">
        <v>2326</v>
      </c>
      <c r="I97" s="151">
        <f t="shared" si="1"/>
        <v>1</v>
      </c>
      <c r="J97" s="10">
        <v>67</v>
      </c>
      <c r="K97" s="10">
        <v>97300</v>
      </c>
      <c r="L97" s="179" t="s">
        <v>2190</v>
      </c>
      <c r="M97" s="169" t="s">
        <v>2191</v>
      </c>
    </row>
    <row r="98" spans="1:13" ht="13.5">
      <c r="A98">
        <v>16</v>
      </c>
      <c r="B98" s="169" t="s">
        <v>2194</v>
      </c>
      <c r="C98" s="169" t="s">
        <v>2189</v>
      </c>
      <c r="D98" s="169" t="s">
        <v>522</v>
      </c>
      <c r="E98" s="169" t="s">
        <v>510</v>
      </c>
      <c r="F98" s="145">
        <v>1</v>
      </c>
      <c r="G98" s="669">
        <v>1813</v>
      </c>
      <c r="H98" s="669">
        <v>1813</v>
      </c>
      <c r="I98" s="151">
        <f t="shared" si="1"/>
        <v>1</v>
      </c>
      <c r="J98" s="10">
        <v>41</v>
      </c>
      <c r="K98" s="10">
        <v>94100</v>
      </c>
      <c r="L98" s="179" t="s">
        <v>2190</v>
      </c>
      <c r="M98" s="169" t="s">
        <v>2191</v>
      </c>
    </row>
    <row r="99" spans="1:13" ht="13.5">
      <c r="A99">
        <v>17</v>
      </c>
      <c r="B99" s="169" t="s">
        <v>2195</v>
      </c>
      <c r="C99" s="169" t="s">
        <v>2189</v>
      </c>
      <c r="D99" s="169" t="s">
        <v>522</v>
      </c>
      <c r="E99" s="169" t="s">
        <v>510</v>
      </c>
      <c r="F99" s="145">
        <v>1</v>
      </c>
      <c r="G99" s="669">
        <v>1806</v>
      </c>
      <c r="H99" s="669">
        <v>1806</v>
      </c>
      <c r="I99" s="151">
        <f t="shared" si="1"/>
        <v>1</v>
      </c>
      <c r="J99" s="10">
        <v>59</v>
      </c>
      <c r="K99" s="10">
        <v>70600</v>
      </c>
      <c r="L99" s="179" t="s">
        <v>2190</v>
      </c>
      <c r="M99" s="169" t="s">
        <v>2191</v>
      </c>
    </row>
    <row r="100" spans="1:13" ht="13.5">
      <c r="A100">
        <v>18</v>
      </c>
      <c r="B100" s="169" t="s">
        <v>2196</v>
      </c>
      <c r="C100" s="169" t="s">
        <v>2189</v>
      </c>
      <c r="D100" s="169" t="s">
        <v>522</v>
      </c>
      <c r="E100" s="169" t="s">
        <v>510</v>
      </c>
      <c r="F100" s="145">
        <v>1</v>
      </c>
      <c r="G100" s="679">
        <v>1799</v>
      </c>
      <c r="H100" s="679">
        <v>1799</v>
      </c>
      <c r="I100" s="151">
        <f t="shared" si="1"/>
        <v>1</v>
      </c>
      <c r="J100" s="158">
        <v>56</v>
      </c>
      <c r="K100" s="158">
        <v>72100</v>
      </c>
      <c r="L100" s="179" t="s">
        <v>2190</v>
      </c>
      <c r="M100" s="169" t="s">
        <v>2191</v>
      </c>
    </row>
    <row r="101" spans="1:13" ht="13.5">
      <c r="A101">
        <v>19</v>
      </c>
      <c r="B101" s="169" t="s">
        <v>2197</v>
      </c>
      <c r="C101" s="169" t="s">
        <v>2189</v>
      </c>
      <c r="D101" s="169" t="s">
        <v>522</v>
      </c>
      <c r="E101" s="169" t="s">
        <v>510</v>
      </c>
      <c r="F101" s="145">
        <v>1</v>
      </c>
      <c r="G101" s="679">
        <v>1643</v>
      </c>
      <c r="H101" s="679">
        <v>1643</v>
      </c>
      <c r="I101" s="151">
        <f t="shared" si="1"/>
        <v>1</v>
      </c>
      <c r="J101" s="158">
        <v>62</v>
      </c>
      <c r="K101" s="158">
        <v>58500</v>
      </c>
      <c r="L101" s="179" t="s">
        <v>2190</v>
      </c>
      <c r="M101" s="169" t="s">
        <v>2191</v>
      </c>
    </row>
    <row r="102" spans="1:13" ht="13.5">
      <c r="A102">
        <v>20</v>
      </c>
      <c r="B102" s="169" t="s">
        <v>2198</v>
      </c>
      <c r="C102" s="169" t="s">
        <v>2189</v>
      </c>
      <c r="D102" s="169" t="s">
        <v>522</v>
      </c>
      <c r="E102" s="169" t="s">
        <v>510</v>
      </c>
      <c r="F102" s="145">
        <v>1</v>
      </c>
      <c r="G102" s="669">
        <v>1411</v>
      </c>
      <c r="H102" s="669">
        <v>1411</v>
      </c>
      <c r="I102" s="151">
        <f t="shared" si="1"/>
        <v>1</v>
      </c>
      <c r="J102" s="158">
        <v>48</v>
      </c>
      <c r="K102" s="158">
        <v>54000</v>
      </c>
      <c r="L102" s="179" t="s">
        <v>2190</v>
      </c>
      <c r="M102" s="169" t="s">
        <v>2191</v>
      </c>
    </row>
    <row r="103" spans="1:13" ht="13.5">
      <c r="A103">
        <v>21</v>
      </c>
      <c r="B103" s="169" t="s">
        <v>2199</v>
      </c>
      <c r="C103" s="169" t="s">
        <v>2189</v>
      </c>
      <c r="D103" s="169" t="s">
        <v>522</v>
      </c>
      <c r="E103" s="169" t="s">
        <v>510</v>
      </c>
      <c r="F103" s="145">
        <v>1</v>
      </c>
      <c r="G103" s="669">
        <v>1513</v>
      </c>
      <c r="H103" s="669">
        <v>1513</v>
      </c>
      <c r="I103" s="6">
        <f t="shared" si="1"/>
        <v>1</v>
      </c>
      <c r="J103" s="158">
        <v>52</v>
      </c>
      <c r="K103" s="158">
        <v>57500</v>
      </c>
      <c r="L103" s="179" t="s">
        <v>2190</v>
      </c>
      <c r="M103" s="169" t="s">
        <v>2191</v>
      </c>
    </row>
    <row r="104" spans="1:13" ht="13.5">
      <c r="A104">
        <v>22</v>
      </c>
      <c r="B104" s="169" t="s">
        <v>2200</v>
      </c>
      <c r="C104" s="169" t="s">
        <v>2201</v>
      </c>
      <c r="D104" s="169" t="s">
        <v>1388</v>
      </c>
      <c r="E104" s="169" t="s">
        <v>1856</v>
      </c>
      <c r="F104" s="145">
        <v>1</v>
      </c>
      <c r="G104" s="677">
        <v>1227</v>
      </c>
      <c r="H104" s="669" t="s">
        <v>614</v>
      </c>
      <c r="I104" s="6" t="e">
        <f t="shared" si="1"/>
        <v>#VALUE!</v>
      </c>
      <c r="J104" s="12">
        <v>45</v>
      </c>
      <c r="K104" s="12">
        <v>48378</v>
      </c>
      <c r="L104" s="179" t="s">
        <v>2202</v>
      </c>
      <c r="M104" s="169" t="s">
        <v>2203</v>
      </c>
    </row>
    <row r="105" spans="1:13" ht="13.5">
      <c r="A105">
        <v>23</v>
      </c>
      <c r="B105" s="705" t="s">
        <v>2204</v>
      </c>
      <c r="C105" s="203" t="s">
        <v>2205</v>
      </c>
      <c r="D105" s="203" t="s">
        <v>1388</v>
      </c>
      <c r="E105" s="203" t="s">
        <v>510</v>
      </c>
      <c r="F105" s="221">
        <v>1</v>
      </c>
      <c r="G105" s="706">
        <v>1756.1528999999998</v>
      </c>
      <c r="H105" s="706"/>
      <c r="I105" s="6" t="e">
        <f t="shared" si="1"/>
        <v>#DIV/0!</v>
      </c>
      <c r="J105" s="152">
        <v>50</v>
      </c>
      <c r="K105" s="152">
        <v>55236</v>
      </c>
      <c r="L105" s="707" t="s">
        <v>2206</v>
      </c>
      <c r="M105" s="707" t="s">
        <v>2206</v>
      </c>
    </row>
    <row r="106" spans="1:13" ht="14.25" thickBot="1">
      <c r="A106">
        <v>24</v>
      </c>
      <c r="B106" s="708" t="s">
        <v>2207</v>
      </c>
      <c r="C106" s="569" t="s">
        <v>2205</v>
      </c>
      <c r="D106" s="569" t="s">
        <v>1388</v>
      </c>
      <c r="E106" s="569" t="s">
        <v>510</v>
      </c>
      <c r="F106" s="561">
        <v>1</v>
      </c>
      <c r="G106" s="709">
        <v>1776.04685</v>
      </c>
      <c r="H106" s="709"/>
      <c r="I106" s="710" t="e">
        <f t="shared" si="1"/>
        <v>#DIV/0!</v>
      </c>
      <c r="J106" s="186">
        <v>70</v>
      </c>
      <c r="K106" s="186">
        <v>74746</v>
      </c>
      <c r="L106" s="711" t="s">
        <v>2206</v>
      </c>
      <c r="M106" s="711" t="s">
        <v>2206</v>
      </c>
    </row>
    <row r="107" spans="2:12" ht="14.25" thickTop="1">
      <c r="B107" s="469" t="s">
        <v>3</v>
      </c>
      <c r="G107" s="701">
        <f>SUM(G83:G106)</f>
        <v>68654.19975</v>
      </c>
      <c r="H107" s="4">
        <f>SUM(H83:H106)</f>
        <v>21461</v>
      </c>
      <c r="I107" s="5">
        <f t="shared" si="1"/>
        <v>3.199021469176646</v>
      </c>
      <c r="L107" s="712"/>
    </row>
    <row r="108" spans="6:9" ht="27">
      <c r="F108" s="724" t="s">
        <v>2218</v>
      </c>
      <c r="G108" s="701">
        <f>G107</f>
        <v>68654.19975</v>
      </c>
      <c r="H108" s="701">
        <f>H107</f>
        <v>21461</v>
      </c>
      <c r="I108" s="5">
        <f t="shared" si="1"/>
        <v>3.199021469176646</v>
      </c>
    </row>
    <row r="109" spans="6:9" ht="27">
      <c r="F109" s="726" t="s">
        <v>2226</v>
      </c>
      <c r="G109" s="701">
        <f>G85+G91+G92+SUM(G94:G103)</f>
        <v>21248</v>
      </c>
      <c r="H109" s="701">
        <f>H85+H91+H92+SUM(H94:H103)</f>
        <v>21461</v>
      </c>
      <c r="I109" s="5">
        <f t="shared" si="1"/>
        <v>0.9900750198033642</v>
      </c>
    </row>
  </sheetData>
  <sheetProtection/>
  <printOptions/>
  <pageMargins left="0.787" right="0.787" top="0.59" bottom="0.55" header="0.512" footer="0.512"/>
  <pageSetup fitToHeight="1" fitToWidth="1" horizontalDpi="600" verticalDpi="600" orientation="portrait" paperSize="8" scale="59" r:id="rId1"/>
</worksheet>
</file>

<file path=xl/worksheets/sheet55.xml><?xml version="1.0" encoding="utf-8"?>
<worksheet xmlns="http://schemas.openxmlformats.org/spreadsheetml/2006/main" xmlns:r="http://schemas.openxmlformats.org/officeDocument/2006/relationships">
  <sheetPr>
    <tabColor rgb="FFFFFF00"/>
  </sheetPr>
  <dimension ref="A1:N349"/>
  <sheetViews>
    <sheetView view="pageBreakPreview" zoomScaleSheetLayoutView="100" zoomScalePageLayoutView="0" workbookViewId="0" topLeftCell="A315">
      <selection activeCell="H352" sqref="H352"/>
    </sheetView>
  </sheetViews>
  <sheetFormatPr defaultColWidth="9.00390625" defaultRowHeight="13.5"/>
  <cols>
    <col min="1" max="1" width="8.75390625" style="545" customWidth="1"/>
    <col min="2" max="2" width="21.375" style="545" customWidth="1"/>
    <col min="3" max="3" width="11.00390625" style="545" bestFit="1" customWidth="1"/>
    <col min="4" max="4" width="8.50390625" style="545" customWidth="1"/>
    <col min="5" max="5" width="11.75390625" style="545" customWidth="1"/>
    <col min="6" max="6" width="6.625" style="547" customWidth="1"/>
    <col min="7" max="8" width="10.625" style="545" customWidth="1"/>
    <col min="9" max="9" width="9.00390625" style="545" customWidth="1"/>
    <col min="10" max="10" width="9.125" style="8" bestFit="1" customWidth="1"/>
    <col min="11" max="11" width="9.25390625" style="8" bestFit="1" customWidth="1"/>
    <col min="12" max="12" width="18.625" style="545" customWidth="1"/>
    <col min="13" max="13" width="11.375" style="545" customWidth="1"/>
    <col min="14" max="16384" width="9.00390625" style="545" customWidth="1"/>
  </cols>
  <sheetData>
    <row r="1" spans="1:8" ht="13.5">
      <c r="A1" s="545" t="s">
        <v>8</v>
      </c>
      <c r="B1" s="562" t="s">
        <v>97</v>
      </c>
      <c r="H1" s="545" t="s">
        <v>26</v>
      </c>
    </row>
    <row r="2" spans="1:11" ht="54">
      <c r="A2" s="143" t="s">
        <v>2252</v>
      </c>
      <c r="B2" s="563" t="s">
        <v>331</v>
      </c>
      <c r="C2" s="563" t="s">
        <v>0</v>
      </c>
      <c r="D2" s="563" t="s">
        <v>1</v>
      </c>
      <c r="E2" s="563" t="s">
        <v>2</v>
      </c>
      <c r="F2" s="564" t="s">
        <v>31</v>
      </c>
      <c r="G2" s="565" t="s">
        <v>981</v>
      </c>
      <c r="H2" s="565" t="s">
        <v>980</v>
      </c>
      <c r="I2" s="565" t="s">
        <v>30</v>
      </c>
      <c r="J2" s="566" t="s">
        <v>28</v>
      </c>
      <c r="K2" s="566" t="s">
        <v>29</v>
      </c>
    </row>
    <row r="3" spans="1:11" ht="13.5">
      <c r="A3" s="545">
        <v>1</v>
      </c>
      <c r="B3" s="201" t="s">
        <v>1451</v>
      </c>
      <c r="C3" s="201" t="s">
        <v>1452</v>
      </c>
      <c r="D3" s="201" t="s">
        <v>1450</v>
      </c>
      <c r="E3" s="202" t="s">
        <v>317</v>
      </c>
      <c r="F3" s="203">
        <v>2</v>
      </c>
      <c r="G3" s="204">
        <v>125671</v>
      </c>
      <c r="H3" s="205">
        <v>128425</v>
      </c>
      <c r="I3" s="206">
        <f aca="true" t="shared" si="0" ref="I3:I8">G3/H3</f>
        <v>0.9785555771851275</v>
      </c>
      <c r="J3" s="339">
        <v>2700</v>
      </c>
      <c r="K3" s="339">
        <v>7802000</v>
      </c>
    </row>
    <row r="4" spans="1:11" ht="13.5">
      <c r="A4" s="545">
        <f>+A3+1</f>
        <v>2</v>
      </c>
      <c r="B4" s="201" t="s">
        <v>1453</v>
      </c>
      <c r="C4" s="201" t="s">
        <v>507</v>
      </c>
      <c r="D4" s="201" t="s">
        <v>305</v>
      </c>
      <c r="E4" s="201" t="s">
        <v>317</v>
      </c>
      <c r="F4" s="203">
        <v>1</v>
      </c>
      <c r="G4" s="339">
        <v>35499</v>
      </c>
      <c r="H4" s="567" t="s">
        <v>1454</v>
      </c>
      <c r="I4" s="206" t="e">
        <f t="shared" si="0"/>
        <v>#VALUE!</v>
      </c>
      <c r="J4" s="339">
        <v>2500</v>
      </c>
      <c r="K4" s="339">
        <v>1462400</v>
      </c>
    </row>
    <row r="5" spans="1:11" ht="13.5">
      <c r="A5" s="545">
        <f aca="true" t="shared" si="1" ref="A5:A25">+A4+1</f>
        <v>3</v>
      </c>
      <c r="B5" s="201" t="s">
        <v>1455</v>
      </c>
      <c r="C5" s="201" t="s">
        <v>507</v>
      </c>
      <c r="D5" s="201" t="s">
        <v>305</v>
      </c>
      <c r="E5" s="201" t="s">
        <v>317</v>
      </c>
      <c r="F5" s="203">
        <v>1</v>
      </c>
      <c r="G5" s="339">
        <v>22798</v>
      </c>
      <c r="H5" s="567" t="s">
        <v>1454</v>
      </c>
      <c r="I5" s="206" t="e">
        <f t="shared" si="0"/>
        <v>#VALUE!</v>
      </c>
      <c r="J5" s="339">
        <v>2200</v>
      </c>
      <c r="K5" s="339">
        <v>560200</v>
      </c>
    </row>
    <row r="6" spans="1:11" ht="13.5">
      <c r="A6" s="545">
        <f t="shared" si="1"/>
        <v>4</v>
      </c>
      <c r="B6" s="201" t="s">
        <v>1456</v>
      </c>
      <c r="C6" s="201" t="s">
        <v>1457</v>
      </c>
      <c r="D6" s="201" t="s">
        <v>308</v>
      </c>
      <c r="E6" s="202" t="s">
        <v>317</v>
      </c>
      <c r="F6" s="203">
        <v>1</v>
      </c>
      <c r="G6" s="204">
        <v>32567</v>
      </c>
      <c r="H6" s="205">
        <v>32567</v>
      </c>
      <c r="I6" s="206">
        <f t="shared" si="0"/>
        <v>1</v>
      </c>
      <c r="J6" s="339">
        <v>600</v>
      </c>
      <c r="K6" s="339">
        <v>1954000</v>
      </c>
    </row>
    <row r="7" spans="1:11" ht="13.5">
      <c r="A7" s="545">
        <f t="shared" si="1"/>
        <v>5</v>
      </c>
      <c r="B7" s="201" t="s">
        <v>1458</v>
      </c>
      <c r="C7" s="201" t="s">
        <v>1459</v>
      </c>
      <c r="D7" s="201" t="s">
        <v>1460</v>
      </c>
      <c r="E7" s="202" t="s">
        <v>833</v>
      </c>
      <c r="F7" s="203">
        <v>1</v>
      </c>
      <c r="G7" s="204">
        <v>35795</v>
      </c>
      <c r="H7" s="205">
        <v>35795</v>
      </c>
      <c r="I7" s="206">
        <f t="shared" si="0"/>
        <v>1</v>
      </c>
      <c r="J7" s="339">
        <v>650</v>
      </c>
      <c r="K7" s="339">
        <v>2371000</v>
      </c>
    </row>
    <row r="8" spans="1:11" s="555" customFormat="1" ht="13.5">
      <c r="A8" s="545">
        <f t="shared" si="1"/>
        <v>6</v>
      </c>
      <c r="B8" s="203" t="s">
        <v>1461</v>
      </c>
      <c r="C8" s="203" t="s">
        <v>1459</v>
      </c>
      <c r="D8" s="203" t="s">
        <v>305</v>
      </c>
      <c r="E8" s="208" t="s">
        <v>833</v>
      </c>
      <c r="F8" s="203">
        <v>2</v>
      </c>
      <c r="G8" s="209">
        <v>98703</v>
      </c>
      <c r="H8" s="210">
        <v>100985</v>
      </c>
      <c r="I8" s="211">
        <f t="shared" si="0"/>
        <v>0.9774025845422587</v>
      </c>
      <c r="J8" s="568">
        <v>2580</v>
      </c>
      <c r="K8" s="568">
        <v>5354000</v>
      </c>
    </row>
    <row r="9" spans="1:11" s="555" customFormat="1" ht="13.5">
      <c r="A9" s="545">
        <f t="shared" si="1"/>
        <v>7</v>
      </c>
      <c r="B9" s="201" t="s">
        <v>1462</v>
      </c>
      <c r="C9" s="201" t="s">
        <v>1463</v>
      </c>
      <c r="D9" s="201" t="s">
        <v>1460</v>
      </c>
      <c r="E9" s="201" t="s">
        <v>833</v>
      </c>
      <c r="F9" s="203">
        <v>1</v>
      </c>
      <c r="G9" s="204">
        <v>58463</v>
      </c>
      <c r="H9" s="205">
        <v>58463</v>
      </c>
      <c r="I9" s="206">
        <v>1</v>
      </c>
      <c r="J9" s="339">
        <v>1050</v>
      </c>
      <c r="K9" s="339">
        <v>3423480</v>
      </c>
    </row>
    <row r="10" spans="1:11" ht="13.5">
      <c r="A10" s="545">
        <f t="shared" si="1"/>
        <v>8</v>
      </c>
      <c r="B10" s="201" t="s">
        <v>1464</v>
      </c>
      <c r="C10" s="201" t="s">
        <v>1463</v>
      </c>
      <c r="D10" s="201" t="s">
        <v>1460</v>
      </c>
      <c r="E10" s="201" t="s">
        <v>833</v>
      </c>
      <c r="F10" s="203">
        <v>1</v>
      </c>
      <c r="G10" s="204">
        <v>100807</v>
      </c>
      <c r="H10" s="205">
        <v>100807</v>
      </c>
      <c r="I10" s="206">
        <v>1</v>
      </c>
      <c r="J10" s="339">
        <v>1560</v>
      </c>
      <c r="K10" s="339">
        <v>7029084</v>
      </c>
    </row>
    <row r="11" spans="1:11" ht="13.5">
      <c r="A11" s="545">
        <f t="shared" si="1"/>
        <v>9</v>
      </c>
      <c r="B11" s="201" t="s">
        <v>1465</v>
      </c>
      <c r="C11" s="201" t="s">
        <v>1466</v>
      </c>
      <c r="D11" s="201" t="s">
        <v>308</v>
      </c>
      <c r="E11" s="202" t="s">
        <v>317</v>
      </c>
      <c r="F11" s="203">
        <v>1</v>
      </c>
      <c r="G11" s="204">
        <v>67081</v>
      </c>
      <c r="H11" s="205">
        <v>67081</v>
      </c>
      <c r="I11" s="206">
        <v>1</v>
      </c>
      <c r="J11" s="339">
        <v>1210</v>
      </c>
      <c r="K11" s="339">
        <v>4138248</v>
      </c>
    </row>
    <row r="12" spans="1:11" ht="13.5">
      <c r="A12" s="545">
        <f t="shared" si="1"/>
        <v>10</v>
      </c>
      <c r="B12" s="201" t="s">
        <v>1467</v>
      </c>
      <c r="C12" s="201" t="s">
        <v>1468</v>
      </c>
      <c r="D12" s="201" t="s">
        <v>308</v>
      </c>
      <c r="E12" s="201" t="s">
        <v>317</v>
      </c>
      <c r="F12" s="203">
        <v>1</v>
      </c>
      <c r="G12" s="204">
        <v>295133</v>
      </c>
      <c r="H12" s="205">
        <v>295133</v>
      </c>
      <c r="I12" s="206">
        <f aca="true" t="shared" si="2" ref="I12:I25">G12/H12</f>
        <v>1</v>
      </c>
      <c r="J12" s="339">
        <v>3740</v>
      </c>
      <c r="K12" s="339">
        <v>24120000</v>
      </c>
    </row>
    <row r="13" spans="1:11" ht="13.5">
      <c r="A13" s="545">
        <f t="shared" si="1"/>
        <v>11</v>
      </c>
      <c r="B13" s="201" t="s">
        <v>1469</v>
      </c>
      <c r="C13" s="201" t="s">
        <v>1470</v>
      </c>
      <c r="D13" s="201" t="s">
        <v>1460</v>
      </c>
      <c r="E13" s="202" t="s">
        <v>833</v>
      </c>
      <c r="F13" s="203">
        <v>1</v>
      </c>
      <c r="G13" s="204">
        <v>261988</v>
      </c>
      <c r="H13" s="205">
        <v>261988</v>
      </c>
      <c r="I13" s="206">
        <f t="shared" si="2"/>
        <v>1</v>
      </c>
      <c r="J13" s="339">
        <v>3900</v>
      </c>
      <c r="K13" s="339">
        <v>20736094</v>
      </c>
    </row>
    <row r="14" spans="1:11" ht="13.5">
      <c r="A14" s="545">
        <f t="shared" si="1"/>
        <v>12</v>
      </c>
      <c r="B14" s="201" t="s">
        <v>1471</v>
      </c>
      <c r="C14" s="201" t="s">
        <v>1470</v>
      </c>
      <c r="D14" s="201" t="s">
        <v>305</v>
      </c>
      <c r="E14" s="202" t="s">
        <v>833</v>
      </c>
      <c r="F14" s="203">
        <v>2</v>
      </c>
      <c r="G14" s="204">
        <v>29381</v>
      </c>
      <c r="H14" s="205">
        <v>29426</v>
      </c>
      <c r="I14" s="206">
        <f t="shared" si="2"/>
        <v>0.9984707401617617</v>
      </c>
      <c r="J14" s="339">
        <v>882</v>
      </c>
      <c r="K14" s="339">
        <v>1220000</v>
      </c>
    </row>
    <row r="15" spans="1:11" ht="13.5">
      <c r="A15" s="545">
        <f t="shared" si="1"/>
        <v>13</v>
      </c>
      <c r="B15" s="201" t="s">
        <v>1472</v>
      </c>
      <c r="C15" s="201" t="s">
        <v>1473</v>
      </c>
      <c r="D15" s="201" t="s">
        <v>308</v>
      </c>
      <c r="E15" s="202" t="s">
        <v>317</v>
      </c>
      <c r="F15" s="203">
        <v>1</v>
      </c>
      <c r="G15" s="204">
        <v>283448</v>
      </c>
      <c r="H15" s="205">
        <v>283448</v>
      </c>
      <c r="I15" s="206">
        <f t="shared" si="2"/>
        <v>1</v>
      </c>
      <c r="J15" s="339">
        <v>3320</v>
      </c>
      <c r="K15" s="339">
        <v>22043880</v>
      </c>
    </row>
    <row r="16" spans="1:11" ht="13.5">
      <c r="A16" s="545">
        <f t="shared" si="1"/>
        <v>14</v>
      </c>
      <c r="B16" s="201" t="s">
        <v>1474</v>
      </c>
      <c r="C16" s="201" t="s">
        <v>1473</v>
      </c>
      <c r="D16" s="201" t="s">
        <v>308</v>
      </c>
      <c r="E16" s="202" t="s">
        <v>317</v>
      </c>
      <c r="F16" s="203">
        <v>1</v>
      </c>
      <c r="G16" s="204">
        <v>37620</v>
      </c>
      <c r="H16" s="205">
        <v>37620</v>
      </c>
      <c r="I16" s="206">
        <f t="shared" si="2"/>
        <v>1</v>
      </c>
      <c r="J16" s="339">
        <v>419</v>
      </c>
      <c r="K16" s="339">
        <v>2474414</v>
      </c>
    </row>
    <row r="17" spans="1:11" ht="13.5">
      <c r="A17" s="545">
        <f t="shared" si="1"/>
        <v>15</v>
      </c>
      <c r="B17" s="201" t="s">
        <v>1475</v>
      </c>
      <c r="C17" s="201" t="s">
        <v>1468</v>
      </c>
      <c r="D17" s="201" t="s">
        <v>1460</v>
      </c>
      <c r="E17" s="201" t="s">
        <v>317</v>
      </c>
      <c r="F17" s="203">
        <v>1</v>
      </c>
      <c r="G17" s="339">
        <v>81968</v>
      </c>
      <c r="H17" s="567">
        <v>81968</v>
      </c>
      <c r="I17" s="206">
        <f t="shared" si="2"/>
        <v>1</v>
      </c>
      <c r="J17" s="339">
        <v>1110</v>
      </c>
      <c r="K17" s="339">
        <v>5918292</v>
      </c>
    </row>
    <row r="18" spans="1:11" ht="13.5">
      <c r="A18" s="545">
        <f t="shared" si="1"/>
        <v>16</v>
      </c>
      <c r="B18" s="201" t="s">
        <v>1476</v>
      </c>
      <c r="C18" s="201" t="s">
        <v>797</v>
      </c>
      <c r="D18" s="201" t="s">
        <v>308</v>
      </c>
      <c r="E18" s="201" t="s">
        <v>317</v>
      </c>
      <c r="F18" s="203">
        <v>1</v>
      </c>
      <c r="G18" s="339">
        <v>112199</v>
      </c>
      <c r="H18" s="567">
        <v>112199</v>
      </c>
      <c r="I18" s="206">
        <f t="shared" si="2"/>
        <v>1</v>
      </c>
      <c r="J18" s="339">
        <v>1750</v>
      </c>
      <c r="K18" s="339">
        <v>8707000</v>
      </c>
    </row>
    <row r="19" spans="1:11" ht="13.5">
      <c r="A19" s="545">
        <f t="shared" si="1"/>
        <v>17</v>
      </c>
      <c r="B19" s="201" t="s">
        <v>1477</v>
      </c>
      <c r="C19" s="201" t="s">
        <v>797</v>
      </c>
      <c r="D19" s="201" t="s">
        <v>305</v>
      </c>
      <c r="E19" s="201" t="s">
        <v>317</v>
      </c>
      <c r="F19" s="203">
        <v>2</v>
      </c>
      <c r="G19" s="339">
        <v>40935</v>
      </c>
      <c r="H19" s="567">
        <v>42271</v>
      </c>
      <c r="I19" s="206">
        <f t="shared" si="2"/>
        <v>0.9683944075134253</v>
      </c>
      <c r="J19" s="339">
        <v>1430</v>
      </c>
      <c r="K19" s="339">
        <v>1749000</v>
      </c>
    </row>
    <row r="20" spans="1:11" ht="13.5">
      <c r="A20" s="545">
        <f t="shared" si="1"/>
        <v>18</v>
      </c>
      <c r="B20" s="201" t="s">
        <v>1478</v>
      </c>
      <c r="C20" s="201" t="s">
        <v>797</v>
      </c>
      <c r="D20" s="201" t="s">
        <v>308</v>
      </c>
      <c r="E20" s="201" t="s">
        <v>317</v>
      </c>
      <c r="F20" s="203">
        <v>1</v>
      </c>
      <c r="G20" s="339">
        <v>60888</v>
      </c>
      <c r="H20" s="567">
        <v>60888</v>
      </c>
      <c r="I20" s="206">
        <f t="shared" si="2"/>
        <v>1</v>
      </c>
      <c r="J20" s="339">
        <v>850</v>
      </c>
      <c r="K20" s="339">
        <v>4377000</v>
      </c>
    </row>
    <row r="21" spans="1:11" ht="13.5">
      <c r="A21" s="545">
        <f t="shared" si="1"/>
        <v>19</v>
      </c>
      <c r="B21" s="201" t="s">
        <v>1479</v>
      </c>
      <c r="C21" s="201" t="s">
        <v>797</v>
      </c>
      <c r="D21" s="201" t="s">
        <v>308</v>
      </c>
      <c r="E21" s="201" t="s">
        <v>317</v>
      </c>
      <c r="F21" s="203">
        <v>1</v>
      </c>
      <c r="G21" s="339">
        <v>86333</v>
      </c>
      <c r="H21" s="567">
        <v>86333</v>
      </c>
      <c r="I21" s="206">
        <f t="shared" si="2"/>
        <v>1</v>
      </c>
      <c r="J21" s="339">
        <v>1400</v>
      </c>
      <c r="K21" s="339">
        <v>5974100</v>
      </c>
    </row>
    <row r="22" spans="1:11" ht="13.5">
      <c r="A22" s="545">
        <f t="shared" si="1"/>
        <v>20</v>
      </c>
      <c r="B22" s="201" t="s">
        <v>1480</v>
      </c>
      <c r="C22" s="201" t="s">
        <v>797</v>
      </c>
      <c r="D22" s="201" t="s">
        <v>308</v>
      </c>
      <c r="E22" s="201" t="s">
        <v>317</v>
      </c>
      <c r="F22" s="203">
        <v>1</v>
      </c>
      <c r="G22" s="339">
        <v>41916</v>
      </c>
      <c r="H22" s="567">
        <v>41916</v>
      </c>
      <c r="I22" s="206">
        <f t="shared" si="2"/>
        <v>1</v>
      </c>
      <c r="J22" s="339">
        <v>900</v>
      </c>
      <c r="K22" s="339">
        <v>2795400</v>
      </c>
    </row>
    <row r="23" spans="1:11" ht="13.5">
      <c r="A23" s="545">
        <f t="shared" si="1"/>
        <v>21</v>
      </c>
      <c r="B23" s="201" t="s">
        <v>1481</v>
      </c>
      <c r="C23" s="201" t="s">
        <v>928</v>
      </c>
      <c r="D23" s="201" t="s">
        <v>305</v>
      </c>
      <c r="E23" s="201" t="s">
        <v>317</v>
      </c>
      <c r="F23" s="203">
        <v>1</v>
      </c>
      <c r="G23" s="567">
        <v>1537</v>
      </c>
      <c r="H23" s="567" t="s">
        <v>1482</v>
      </c>
      <c r="I23" s="211" t="e">
        <f t="shared" si="2"/>
        <v>#VALUE!</v>
      </c>
      <c r="J23" s="339">
        <v>65</v>
      </c>
      <c r="K23" s="339">
        <v>33300</v>
      </c>
    </row>
    <row r="24" spans="1:11" ht="13.5">
      <c r="A24" s="545">
        <f t="shared" si="1"/>
        <v>22</v>
      </c>
      <c r="B24" s="201" t="s">
        <v>1483</v>
      </c>
      <c r="C24" s="201" t="s">
        <v>797</v>
      </c>
      <c r="D24" s="201" t="s">
        <v>305</v>
      </c>
      <c r="E24" s="201" t="s">
        <v>317</v>
      </c>
      <c r="F24" s="203">
        <v>2</v>
      </c>
      <c r="G24" s="567">
        <v>1109</v>
      </c>
      <c r="H24" s="567" t="s">
        <v>1482</v>
      </c>
      <c r="I24" s="211" t="e">
        <f t="shared" si="2"/>
        <v>#VALUE!</v>
      </c>
      <c r="J24" s="339">
        <v>62</v>
      </c>
      <c r="K24" s="339">
        <v>30900</v>
      </c>
    </row>
    <row r="25" spans="1:11" ht="14.25" thickBot="1">
      <c r="A25" s="545">
        <f t="shared" si="1"/>
        <v>23</v>
      </c>
      <c r="B25" s="201" t="s">
        <v>1484</v>
      </c>
      <c r="C25" s="201" t="s">
        <v>329</v>
      </c>
      <c r="D25" s="201" t="s">
        <v>308</v>
      </c>
      <c r="E25" s="202" t="s">
        <v>317</v>
      </c>
      <c r="F25" s="203">
        <v>3</v>
      </c>
      <c r="G25" s="204">
        <v>3822</v>
      </c>
      <c r="H25" s="205">
        <v>3822</v>
      </c>
      <c r="I25" s="206">
        <f t="shared" si="2"/>
        <v>1</v>
      </c>
      <c r="J25" s="339">
        <v>750</v>
      </c>
      <c r="K25" s="339">
        <v>2193000</v>
      </c>
    </row>
    <row r="26" spans="2:11" ht="15" thickBot="1" thickTop="1">
      <c r="B26" s="570" t="s">
        <v>3</v>
      </c>
      <c r="C26" s="571"/>
      <c r="D26" s="571"/>
      <c r="E26" s="571"/>
      <c r="F26" s="572"/>
      <c r="G26" s="573">
        <f>SUM(G3:G25)</f>
        <v>1915661</v>
      </c>
      <c r="H26" s="573">
        <f>SUM(H3:H25)</f>
        <v>1861135</v>
      </c>
      <c r="I26" s="574">
        <f>G26/H26</f>
        <v>1.0292971761854997</v>
      </c>
      <c r="J26" s="575"/>
      <c r="K26" s="576"/>
    </row>
    <row r="27" spans="2:9" ht="42" thickBot="1" thickTop="1">
      <c r="B27" s="547"/>
      <c r="F27" s="724" t="s">
        <v>2218</v>
      </c>
      <c r="G27" s="559">
        <f>G3+G4+G5+G8+G14+G19+G23+G24</f>
        <v>355633</v>
      </c>
      <c r="H27" s="559" t="e">
        <f>H3+H4+H5+H8+H14+H19+H23+H24</f>
        <v>#VALUE!</v>
      </c>
      <c r="I27" s="574" t="e">
        <f>G27/H27</f>
        <v>#VALUE!</v>
      </c>
    </row>
    <row r="28" spans="2:9" ht="28.5" thickBot="1" thickTop="1">
      <c r="B28" s="547"/>
      <c r="F28" s="726" t="s">
        <v>2226</v>
      </c>
      <c r="G28" s="559">
        <f>G3+SUM(G6:G22)+G25</f>
        <v>1854718</v>
      </c>
      <c r="H28" s="559">
        <f>H3+SUM(H6:H22)+H25</f>
        <v>1861135</v>
      </c>
      <c r="I28" s="574">
        <f>G28/H28</f>
        <v>0.9965521039580686</v>
      </c>
    </row>
    <row r="29" ht="14.25" thickTop="1"/>
    <row r="30" spans="1:13" ht="54">
      <c r="A30" s="178" t="s">
        <v>2253</v>
      </c>
      <c r="B30" s="563" t="s">
        <v>331</v>
      </c>
      <c r="C30" s="563" t="s">
        <v>0</v>
      </c>
      <c r="D30" s="563" t="s">
        <v>1</v>
      </c>
      <c r="E30" s="565" t="s">
        <v>1485</v>
      </c>
      <c r="F30" s="564" t="s">
        <v>106</v>
      </c>
      <c r="G30" s="565" t="s">
        <v>981</v>
      </c>
      <c r="H30" s="565" t="s">
        <v>923</v>
      </c>
      <c r="I30" s="565" t="s">
        <v>100</v>
      </c>
      <c r="J30" s="566" t="s">
        <v>28</v>
      </c>
      <c r="K30" s="566" t="s">
        <v>29</v>
      </c>
      <c r="L30" s="565" t="s">
        <v>921</v>
      </c>
      <c r="M30" s="565" t="s">
        <v>920</v>
      </c>
    </row>
    <row r="31" spans="1:14" s="577" customFormat="1" ht="13.5">
      <c r="A31" s="577">
        <v>1</v>
      </c>
      <c r="B31" s="201" t="s">
        <v>1486</v>
      </c>
      <c r="C31" s="201" t="s">
        <v>1487</v>
      </c>
      <c r="D31" s="201" t="s">
        <v>1488</v>
      </c>
      <c r="E31" s="202" t="s">
        <v>510</v>
      </c>
      <c r="F31" s="203">
        <v>1</v>
      </c>
      <c r="G31" s="204">
        <v>212</v>
      </c>
      <c r="H31" s="205"/>
      <c r="I31" s="206" t="e">
        <f>G31/H31</f>
        <v>#DIV/0!</v>
      </c>
      <c r="J31" s="339">
        <v>23</v>
      </c>
      <c r="K31" s="339">
        <v>8900</v>
      </c>
      <c r="L31" s="201" t="s">
        <v>1489</v>
      </c>
      <c r="M31" s="578" t="s">
        <v>1490</v>
      </c>
      <c r="N31" s="577" t="s">
        <v>1491</v>
      </c>
    </row>
    <row r="32" spans="1:13" s="577" customFormat="1" ht="13.5">
      <c r="A32" s="577">
        <f aca="true" t="shared" si="3" ref="A32:A95">+A31+1</f>
        <v>2</v>
      </c>
      <c r="B32" s="201" t="s">
        <v>1492</v>
      </c>
      <c r="C32" s="201" t="s">
        <v>1362</v>
      </c>
      <c r="D32" s="201" t="s">
        <v>305</v>
      </c>
      <c r="E32" s="202" t="s">
        <v>1493</v>
      </c>
      <c r="F32" s="203">
        <v>2</v>
      </c>
      <c r="G32" s="204">
        <v>897</v>
      </c>
      <c r="H32" s="205" t="s">
        <v>1454</v>
      </c>
      <c r="I32" s="206" t="e">
        <v>#VALUE!</v>
      </c>
      <c r="J32" s="339">
        <v>36</v>
      </c>
      <c r="K32" s="339">
        <v>38687</v>
      </c>
      <c r="L32" s="201" t="s">
        <v>1494</v>
      </c>
      <c r="M32" s="201" t="str">
        <f>IF(F32=1,"他社が辞退したため","価格競争の結果")</f>
        <v>価格競争の結果</v>
      </c>
    </row>
    <row r="33" spans="1:13" s="577" customFormat="1" ht="13.5">
      <c r="A33" s="577">
        <f t="shared" si="3"/>
        <v>3</v>
      </c>
      <c r="B33" s="201" t="s">
        <v>1495</v>
      </c>
      <c r="C33" s="201" t="s">
        <v>1362</v>
      </c>
      <c r="D33" s="201" t="s">
        <v>305</v>
      </c>
      <c r="E33" s="202" t="s">
        <v>1493</v>
      </c>
      <c r="F33" s="203">
        <v>2</v>
      </c>
      <c r="G33" s="204">
        <v>789</v>
      </c>
      <c r="H33" s="205" t="s">
        <v>1454</v>
      </c>
      <c r="I33" s="206" t="e">
        <v>#VALUE!</v>
      </c>
      <c r="J33" s="339">
        <v>27</v>
      </c>
      <c r="K33" s="339">
        <v>34932</v>
      </c>
      <c r="L33" s="201" t="s">
        <v>1494</v>
      </c>
      <c r="M33" s="201" t="str">
        <f aca="true" t="shared" si="4" ref="M33:M46">IF(F33=1,"他社が辞退したため","価格競争の結果")</f>
        <v>価格競争の結果</v>
      </c>
    </row>
    <row r="34" spans="1:13" s="577" customFormat="1" ht="13.5">
      <c r="A34" s="577">
        <f t="shared" si="3"/>
        <v>4</v>
      </c>
      <c r="B34" s="201" t="s">
        <v>1496</v>
      </c>
      <c r="C34" s="201" t="s">
        <v>1362</v>
      </c>
      <c r="D34" s="201" t="s">
        <v>305</v>
      </c>
      <c r="E34" s="202" t="s">
        <v>1493</v>
      </c>
      <c r="F34" s="203">
        <v>2</v>
      </c>
      <c r="G34" s="204">
        <v>688</v>
      </c>
      <c r="H34" s="205" t="s">
        <v>1454</v>
      </c>
      <c r="I34" s="206" t="e">
        <v>#VALUE!</v>
      </c>
      <c r="J34" s="339">
        <v>34</v>
      </c>
      <c r="K34" s="339">
        <v>27456</v>
      </c>
      <c r="L34" s="201" t="s">
        <v>1494</v>
      </c>
      <c r="M34" s="201" t="str">
        <f t="shared" si="4"/>
        <v>価格競争の結果</v>
      </c>
    </row>
    <row r="35" spans="1:13" s="577" customFormat="1" ht="13.5">
      <c r="A35" s="577">
        <f t="shared" si="3"/>
        <v>5</v>
      </c>
      <c r="B35" s="201" t="s">
        <v>1497</v>
      </c>
      <c r="C35" s="201" t="s">
        <v>1362</v>
      </c>
      <c r="D35" s="201" t="s">
        <v>305</v>
      </c>
      <c r="E35" s="202" t="s">
        <v>1493</v>
      </c>
      <c r="F35" s="203">
        <v>2</v>
      </c>
      <c r="G35" s="204">
        <v>572</v>
      </c>
      <c r="H35" s="205" t="s">
        <v>1454</v>
      </c>
      <c r="I35" s="206" t="e">
        <v>#VALUE!</v>
      </c>
      <c r="J35" s="339">
        <v>19</v>
      </c>
      <c r="K35" s="339">
        <v>24138</v>
      </c>
      <c r="L35" s="201" t="s">
        <v>1494</v>
      </c>
      <c r="M35" s="201" t="str">
        <f t="shared" si="4"/>
        <v>価格競争の結果</v>
      </c>
    </row>
    <row r="36" spans="1:13" s="577" customFormat="1" ht="13.5">
      <c r="A36" s="577">
        <f t="shared" si="3"/>
        <v>6</v>
      </c>
      <c r="B36" s="201" t="s">
        <v>1498</v>
      </c>
      <c r="C36" s="201" t="s">
        <v>1362</v>
      </c>
      <c r="D36" s="201" t="s">
        <v>305</v>
      </c>
      <c r="E36" s="202" t="s">
        <v>1493</v>
      </c>
      <c r="F36" s="203">
        <v>2</v>
      </c>
      <c r="G36" s="204">
        <v>683</v>
      </c>
      <c r="H36" s="205" t="s">
        <v>1454</v>
      </c>
      <c r="I36" s="206" t="e">
        <v>#VALUE!</v>
      </c>
      <c r="J36" s="339">
        <v>26</v>
      </c>
      <c r="K36" s="339">
        <v>26677</v>
      </c>
      <c r="L36" s="201" t="s">
        <v>1494</v>
      </c>
      <c r="M36" s="201" t="str">
        <f t="shared" si="4"/>
        <v>価格競争の結果</v>
      </c>
    </row>
    <row r="37" spans="1:13" s="577" customFormat="1" ht="13.5">
      <c r="A37" s="577">
        <f t="shared" si="3"/>
        <v>7</v>
      </c>
      <c r="B37" s="203" t="s">
        <v>1499</v>
      </c>
      <c r="C37" s="203" t="s">
        <v>1362</v>
      </c>
      <c r="D37" s="203" t="s">
        <v>304</v>
      </c>
      <c r="E37" s="208" t="s">
        <v>1493</v>
      </c>
      <c r="F37" s="203">
        <v>1</v>
      </c>
      <c r="G37" s="209">
        <v>717</v>
      </c>
      <c r="H37" s="210" t="s">
        <v>1454</v>
      </c>
      <c r="I37" s="211" t="e">
        <v>#VALUE!</v>
      </c>
      <c r="J37" s="568">
        <v>21</v>
      </c>
      <c r="K37" s="568">
        <v>29195</v>
      </c>
      <c r="L37" s="201" t="s">
        <v>1494</v>
      </c>
      <c r="M37" s="201" t="str">
        <f t="shared" si="4"/>
        <v>他社が辞退したため</v>
      </c>
    </row>
    <row r="38" spans="1:13" s="577" customFormat="1" ht="13.5">
      <c r="A38" s="577">
        <f t="shared" si="3"/>
        <v>8</v>
      </c>
      <c r="B38" s="203" t="s">
        <v>1500</v>
      </c>
      <c r="C38" s="579" t="s">
        <v>1362</v>
      </c>
      <c r="D38" s="203" t="s">
        <v>305</v>
      </c>
      <c r="E38" s="208" t="s">
        <v>1493</v>
      </c>
      <c r="F38" s="203">
        <v>2</v>
      </c>
      <c r="G38" s="209">
        <v>634</v>
      </c>
      <c r="H38" s="580" t="s">
        <v>1454</v>
      </c>
      <c r="I38" s="211" t="e">
        <v>#VALUE!</v>
      </c>
      <c r="J38" s="568">
        <v>28</v>
      </c>
      <c r="K38" s="568">
        <v>23305</v>
      </c>
      <c r="L38" s="201" t="s">
        <v>1494</v>
      </c>
      <c r="M38" s="201" t="str">
        <f t="shared" si="4"/>
        <v>価格競争の結果</v>
      </c>
    </row>
    <row r="39" spans="1:13" s="577" customFormat="1" ht="13.5">
      <c r="A39" s="577">
        <f t="shared" si="3"/>
        <v>9</v>
      </c>
      <c r="B39" s="201" t="s">
        <v>1501</v>
      </c>
      <c r="C39" s="201" t="s">
        <v>1362</v>
      </c>
      <c r="D39" s="201" t="s">
        <v>305</v>
      </c>
      <c r="E39" s="202" t="s">
        <v>1493</v>
      </c>
      <c r="F39" s="203">
        <v>2</v>
      </c>
      <c r="G39" s="204">
        <v>709</v>
      </c>
      <c r="H39" s="205" t="s">
        <v>1454</v>
      </c>
      <c r="I39" s="206" t="e">
        <v>#VALUE!</v>
      </c>
      <c r="J39" s="568">
        <v>28</v>
      </c>
      <c r="K39" s="568">
        <v>28033</v>
      </c>
      <c r="L39" s="201" t="s">
        <v>1494</v>
      </c>
      <c r="M39" s="201" t="str">
        <f t="shared" si="4"/>
        <v>価格競争の結果</v>
      </c>
    </row>
    <row r="40" spans="1:13" s="577" customFormat="1" ht="13.5">
      <c r="A40" s="577">
        <f t="shared" si="3"/>
        <v>10</v>
      </c>
      <c r="B40" s="201" t="s">
        <v>1502</v>
      </c>
      <c r="C40" s="201" t="s">
        <v>1362</v>
      </c>
      <c r="D40" s="201" t="s">
        <v>305</v>
      </c>
      <c r="E40" s="202" t="s">
        <v>1493</v>
      </c>
      <c r="F40" s="203">
        <v>2</v>
      </c>
      <c r="G40" s="204">
        <v>650</v>
      </c>
      <c r="H40" s="205" t="s">
        <v>1454</v>
      </c>
      <c r="I40" s="211" t="e">
        <v>#VALUE!</v>
      </c>
      <c r="J40" s="568">
        <v>28</v>
      </c>
      <c r="K40" s="568">
        <v>24717</v>
      </c>
      <c r="L40" s="201" t="s">
        <v>1494</v>
      </c>
      <c r="M40" s="201" t="str">
        <f t="shared" si="4"/>
        <v>価格競争の結果</v>
      </c>
    </row>
    <row r="41" spans="1:13" s="577" customFormat="1" ht="13.5">
      <c r="A41" s="577">
        <f t="shared" si="3"/>
        <v>11</v>
      </c>
      <c r="B41" s="201" t="s">
        <v>1503</v>
      </c>
      <c r="C41" s="201" t="s">
        <v>1362</v>
      </c>
      <c r="D41" s="201" t="s">
        <v>316</v>
      </c>
      <c r="E41" s="202" t="s">
        <v>1493</v>
      </c>
      <c r="F41" s="203">
        <v>1</v>
      </c>
      <c r="G41" s="204">
        <v>702</v>
      </c>
      <c r="H41" s="205" t="s">
        <v>1454</v>
      </c>
      <c r="I41" s="211" t="e">
        <v>#VALUE!</v>
      </c>
      <c r="J41" s="339">
        <v>23</v>
      </c>
      <c r="K41" s="339">
        <v>30785</v>
      </c>
      <c r="L41" s="201" t="s">
        <v>1494</v>
      </c>
      <c r="M41" s="201" t="str">
        <f t="shared" si="4"/>
        <v>他社が辞退したため</v>
      </c>
    </row>
    <row r="42" spans="1:13" s="577" customFormat="1" ht="13.5">
      <c r="A42" s="577">
        <f t="shared" si="3"/>
        <v>12</v>
      </c>
      <c r="B42" s="201" t="s">
        <v>1504</v>
      </c>
      <c r="C42" s="201" t="s">
        <v>1362</v>
      </c>
      <c r="D42" s="201" t="s">
        <v>305</v>
      </c>
      <c r="E42" s="202" t="s">
        <v>1493</v>
      </c>
      <c r="F42" s="203">
        <v>2</v>
      </c>
      <c r="G42" s="204">
        <v>552</v>
      </c>
      <c r="H42" s="205" t="s">
        <v>1454</v>
      </c>
      <c r="I42" s="206" t="e">
        <v>#VALUE!</v>
      </c>
      <c r="J42" s="339">
        <v>23</v>
      </c>
      <c r="K42" s="339">
        <v>23154</v>
      </c>
      <c r="L42" s="201" t="s">
        <v>1494</v>
      </c>
      <c r="M42" s="201" t="str">
        <f t="shared" si="4"/>
        <v>価格競争の結果</v>
      </c>
    </row>
    <row r="43" spans="1:13" s="577" customFormat="1" ht="13.5">
      <c r="A43" s="577">
        <f t="shared" si="3"/>
        <v>13</v>
      </c>
      <c r="B43" s="201" t="s">
        <v>1505</v>
      </c>
      <c r="C43" s="201" t="s">
        <v>1362</v>
      </c>
      <c r="D43" s="201" t="s">
        <v>305</v>
      </c>
      <c r="E43" s="202" t="s">
        <v>1493</v>
      </c>
      <c r="F43" s="203">
        <v>2</v>
      </c>
      <c r="G43" s="204">
        <v>752</v>
      </c>
      <c r="H43" s="205" t="s">
        <v>1454</v>
      </c>
      <c r="I43" s="211" t="e">
        <v>#VALUE!</v>
      </c>
      <c r="J43" s="339">
        <v>30</v>
      </c>
      <c r="K43" s="339">
        <v>28040</v>
      </c>
      <c r="L43" s="201" t="s">
        <v>1494</v>
      </c>
      <c r="M43" s="201" t="str">
        <f t="shared" si="4"/>
        <v>価格競争の結果</v>
      </c>
    </row>
    <row r="44" spans="1:13" s="577" customFormat="1" ht="13.5">
      <c r="A44" s="577">
        <f t="shared" si="3"/>
        <v>14</v>
      </c>
      <c r="B44" s="201" t="s">
        <v>1506</v>
      </c>
      <c r="C44" s="201" t="s">
        <v>1362</v>
      </c>
      <c r="D44" s="201" t="s">
        <v>305</v>
      </c>
      <c r="E44" s="202" t="s">
        <v>1493</v>
      </c>
      <c r="F44" s="203">
        <v>2</v>
      </c>
      <c r="G44" s="204">
        <v>714</v>
      </c>
      <c r="H44" s="205" t="s">
        <v>1454</v>
      </c>
      <c r="I44" s="211" t="e">
        <v>#VALUE!</v>
      </c>
      <c r="J44" s="339">
        <v>35</v>
      </c>
      <c r="K44" s="339">
        <v>28862</v>
      </c>
      <c r="L44" s="201" t="s">
        <v>1494</v>
      </c>
      <c r="M44" s="201" t="str">
        <f t="shared" si="4"/>
        <v>価格競争の結果</v>
      </c>
    </row>
    <row r="45" spans="1:13" s="577" customFormat="1" ht="13.5">
      <c r="A45" s="577">
        <f t="shared" si="3"/>
        <v>15</v>
      </c>
      <c r="B45" s="201" t="s">
        <v>1507</v>
      </c>
      <c r="C45" s="201" t="s">
        <v>1362</v>
      </c>
      <c r="D45" s="201" t="s">
        <v>305</v>
      </c>
      <c r="E45" s="202" t="s">
        <v>1493</v>
      </c>
      <c r="F45" s="203">
        <v>2</v>
      </c>
      <c r="G45" s="204">
        <v>664</v>
      </c>
      <c r="H45" s="205" t="s">
        <v>1454</v>
      </c>
      <c r="I45" s="206" t="e">
        <v>#VALUE!</v>
      </c>
      <c r="J45" s="568">
        <v>24</v>
      </c>
      <c r="K45" s="568">
        <v>26097</v>
      </c>
      <c r="L45" s="201" t="s">
        <v>1494</v>
      </c>
      <c r="M45" s="201" t="str">
        <f t="shared" si="4"/>
        <v>価格競争の結果</v>
      </c>
    </row>
    <row r="46" spans="1:13" s="577" customFormat="1" ht="13.5">
      <c r="A46" s="577">
        <f t="shared" si="3"/>
        <v>16</v>
      </c>
      <c r="B46" s="201" t="s">
        <v>1508</v>
      </c>
      <c r="C46" s="201" t="s">
        <v>1362</v>
      </c>
      <c r="D46" s="201" t="s">
        <v>305</v>
      </c>
      <c r="E46" s="202" t="s">
        <v>1493</v>
      </c>
      <c r="F46" s="203">
        <v>2</v>
      </c>
      <c r="G46" s="204">
        <v>1489</v>
      </c>
      <c r="H46" s="205" t="s">
        <v>1454</v>
      </c>
      <c r="I46" s="211" t="e">
        <v>#VALUE!</v>
      </c>
      <c r="J46" s="568">
        <v>76</v>
      </c>
      <c r="K46" s="568">
        <v>58724</v>
      </c>
      <c r="L46" s="201" t="s">
        <v>1494</v>
      </c>
      <c r="M46" s="201" t="str">
        <f t="shared" si="4"/>
        <v>価格競争の結果</v>
      </c>
    </row>
    <row r="47" spans="1:13" s="577" customFormat="1" ht="13.5">
      <c r="A47" s="577">
        <f t="shared" si="3"/>
        <v>17</v>
      </c>
      <c r="B47" s="201" t="s">
        <v>1509</v>
      </c>
      <c r="C47" s="201" t="s">
        <v>1510</v>
      </c>
      <c r="D47" s="201" t="s">
        <v>316</v>
      </c>
      <c r="E47" s="202" t="s">
        <v>510</v>
      </c>
      <c r="F47" s="203">
        <v>1</v>
      </c>
      <c r="G47" s="204">
        <v>1370</v>
      </c>
      <c r="H47" s="205"/>
      <c r="I47" s="211" t="e">
        <v>#VALUE!</v>
      </c>
      <c r="J47" s="568">
        <v>78</v>
      </c>
      <c r="K47" s="568">
        <v>32038</v>
      </c>
      <c r="L47" s="201" t="s">
        <v>1489</v>
      </c>
      <c r="M47" s="578" t="s">
        <v>1511</v>
      </c>
    </row>
    <row r="48" spans="1:13" s="577" customFormat="1" ht="13.5">
      <c r="A48" s="577">
        <f t="shared" si="3"/>
        <v>18</v>
      </c>
      <c r="B48" s="201" t="s">
        <v>1512</v>
      </c>
      <c r="C48" s="201" t="s">
        <v>1510</v>
      </c>
      <c r="D48" s="201" t="s">
        <v>316</v>
      </c>
      <c r="E48" s="202" t="s">
        <v>510</v>
      </c>
      <c r="F48" s="203">
        <v>1</v>
      </c>
      <c r="G48" s="204">
        <v>1035</v>
      </c>
      <c r="H48" s="205"/>
      <c r="I48" s="211" t="e">
        <v>#VALUE!</v>
      </c>
      <c r="J48" s="568">
        <v>61</v>
      </c>
      <c r="K48" s="568">
        <v>22795</v>
      </c>
      <c r="L48" s="201" t="s">
        <v>1489</v>
      </c>
      <c r="M48" s="578" t="s">
        <v>1511</v>
      </c>
    </row>
    <row r="49" spans="1:13" s="577" customFormat="1" ht="13.5">
      <c r="A49" s="577">
        <f t="shared" si="3"/>
        <v>19</v>
      </c>
      <c r="B49" s="201" t="s">
        <v>1513</v>
      </c>
      <c r="C49" s="201" t="s">
        <v>1272</v>
      </c>
      <c r="D49" s="201" t="s">
        <v>1514</v>
      </c>
      <c r="E49" s="202" t="s">
        <v>510</v>
      </c>
      <c r="F49" s="203">
        <v>1</v>
      </c>
      <c r="G49" s="204">
        <v>1907</v>
      </c>
      <c r="H49" s="205" t="s">
        <v>1454</v>
      </c>
      <c r="I49" s="206" t="e">
        <f>G49/H49</f>
        <v>#VALUE!</v>
      </c>
      <c r="J49" s="339">
        <v>50</v>
      </c>
      <c r="K49" s="339">
        <v>68400</v>
      </c>
      <c r="L49" s="201" t="s">
        <v>1494</v>
      </c>
      <c r="M49" s="201" t="str">
        <f aca="true" t="shared" si="5" ref="M49:M112">IF(F49=1,"他社が辞退したため","価格競争の結果")</f>
        <v>他社が辞退したため</v>
      </c>
    </row>
    <row r="50" spans="1:13" s="577" customFormat="1" ht="13.5">
      <c r="A50" s="577">
        <f t="shared" si="3"/>
        <v>20</v>
      </c>
      <c r="B50" s="201" t="s">
        <v>1515</v>
      </c>
      <c r="C50" s="201" t="s">
        <v>1272</v>
      </c>
      <c r="D50" s="201" t="s">
        <v>1450</v>
      </c>
      <c r="E50" s="202" t="s">
        <v>1516</v>
      </c>
      <c r="F50" s="203">
        <v>2</v>
      </c>
      <c r="G50" s="204">
        <v>5961</v>
      </c>
      <c r="H50" s="205" t="s">
        <v>1454</v>
      </c>
      <c r="I50" s="206" t="e">
        <f>G50/H50</f>
        <v>#VALUE!</v>
      </c>
      <c r="J50" s="339">
        <v>143</v>
      </c>
      <c r="K50" s="339">
        <v>302815</v>
      </c>
      <c r="L50" s="201" t="s">
        <v>1494</v>
      </c>
      <c r="M50" s="201" t="str">
        <f t="shared" si="5"/>
        <v>価格競争の結果</v>
      </c>
    </row>
    <row r="51" spans="1:13" s="577" customFormat="1" ht="13.5">
      <c r="A51" s="577">
        <f t="shared" si="3"/>
        <v>21</v>
      </c>
      <c r="B51" s="201" t="s">
        <v>1517</v>
      </c>
      <c r="C51" s="201" t="s">
        <v>507</v>
      </c>
      <c r="D51" s="201" t="s">
        <v>305</v>
      </c>
      <c r="E51" s="201" t="s">
        <v>510</v>
      </c>
      <c r="F51" s="203">
        <v>1</v>
      </c>
      <c r="G51" s="339">
        <v>17824</v>
      </c>
      <c r="H51" s="567" t="s">
        <v>1454</v>
      </c>
      <c r="I51" s="206" t="e">
        <v>#VALUE!</v>
      </c>
      <c r="J51" s="339">
        <v>1800</v>
      </c>
      <c r="K51" s="339">
        <v>491300</v>
      </c>
      <c r="L51" s="201" t="s">
        <v>1494</v>
      </c>
      <c r="M51" s="201" t="str">
        <f t="shared" si="5"/>
        <v>他社が辞退したため</v>
      </c>
    </row>
    <row r="52" spans="1:13" s="577" customFormat="1" ht="13.5">
      <c r="A52" s="577">
        <f t="shared" si="3"/>
        <v>22</v>
      </c>
      <c r="B52" s="201" t="s">
        <v>1518</v>
      </c>
      <c r="C52" s="201" t="s">
        <v>507</v>
      </c>
      <c r="D52" s="201" t="s">
        <v>1450</v>
      </c>
      <c r="E52" s="201" t="s">
        <v>1389</v>
      </c>
      <c r="F52" s="203">
        <v>2</v>
      </c>
      <c r="G52" s="339">
        <v>7828</v>
      </c>
      <c r="H52" s="567">
        <v>7868</v>
      </c>
      <c r="I52" s="206">
        <f>G52/H52</f>
        <v>0.9949161159125572</v>
      </c>
      <c r="J52" s="339">
        <v>205</v>
      </c>
      <c r="K52" s="339">
        <v>370759</v>
      </c>
      <c r="L52" s="201" t="s">
        <v>1494</v>
      </c>
      <c r="M52" s="201" t="str">
        <f t="shared" si="5"/>
        <v>価格競争の結果</v>
      </c>
    </row>
    <row r="53" spans="1:13" s="577" customFormat="1" ht="13.5">
      <c r="A53" s="577">
        <f t="shared" si="3"/>
        <v>23</v>
      </c>
      <c r="B53" s="201" t="s">
        <v>1519</v>
      </c>
      <c r="C53" s="201" t="s">
        <v>507</v>
      </c>
      <c r="D53" s="201" t="s">
        <v>305</v>
      </c>
      <c r="E53" s="201" t="s">
        <v>510</v>
      </c>
      <c r="F53" s="203">
        <v>1</v>
      </c>
      <c r="G53" s="339">
        <v>5155</v>
      </c>
      <c r="H53" s="567" t="s">
        <v>1454</v>
      </c>
      <c r="I53" s="206" t="e">
        <v>#VALUE!</v>
      </c>
      <c r="J53" s="339">
        <v>246</v>
      </c>
      <c r="K53" s="339">
        <v>180300</v>
      </c>
      <c r="L53" s="201" t="s">
        <v>1494</v>
      </c>
      <c r="M53" s="201" t="str">
        <f t="shared" si="5"/>
        <v>他社が辞退したため</v>
      </c>
    </row>
    <row r="54" spans="1:13" s="577" customFormat="1" ht="13.5">
      <c r="A54" s="577">
        <f t="shared" si="3"/>
        <v>24</v>
      </c>
      <c r="B54" s="201" t="s">
        <v>1520</v>
      </c>
      <c r="C54" s="201" t="s">
        <v>507</v>
      </c>
      <c r="D54" s="201" t="s">
        <v>305</v>
      </c>
      <c r="E54" s="201" t="s">
        <v>510</v>
      </c>
      <c r="F54" s="203">
        <v>1</v>
      </c>
      <c r="G54" s="339">
        <v>5643</v>
      </c>
      <c r="H54" s="567" t="s">
        <v>1454</v>
      </c>
      <c r="I54" s="206" t="e">
        <v>#VALUE!</v>
      </c>
      <c r="J54" s="339">
        <v>157</v>
      </c>
      <c r="K54" s="339">
        <v>267200</v>
      </c>
      <c r="L54" s="201" t="s">
        <v>1494</v>
      </c>
      <c r="M54" s="201" t="str">
        <f t="shared" si="5"/>
        <v>他社が辞退したため</v>
      </c>
    </row>
    <row r="55" spans="1:13" s="577" customFormat="1" ht="13.5">
      <c r="A55" s="577">
        <f t="shared" si="3"/>
        <v>25</v>
      </c>
      <c r="B55" s="201" t="s">
        <v>1521</v>
      </c>
      <c r="C55" s="201" t="s">
        <v>1522</v>
      </c>
      <c r="D55" s="201" t="s">
        <v>1523</v>
      </c>
      <c r="E55" s="581" t="s">
        <v>510</v>
      </c>
      <c r="F55" s="203">
        <v>1</v>
      </c>
      <c r="G55" s="204">
        <v>1365</v>
      </c>
      <c r="H55" s="567" t="s">
        <v>1454</v>
      </c>
      <c r="I55" s="206" t="e">
        <f>G55/H55</f>
        <v>#VALUE!</v>
      </c>
      <c r="J55" s="339">
        <v>52</v>
      </c>
      <c r="K55" s="339">
        <v>50513</v>
      </c>
      <c r="L55" s="201" t="s">
        <v>1494</v>
      </c>
      <c r="M55" s="201" t="str">
        <f t="shared" si="5"/>
        <v>他社が辞退したため</v>
      </c>
    </row>
    <row r="56" spans="1:13" s="577" customFormat="1" ht="13.5">
      <c r="A56" s="577">
        <f t="shared" si="3"/>
        <v>26</v>
      </c>
      <c r="B56" s="201" t="s">
        <v>1524</v>
      </c>
      <c r="C56" s="201" t="s">
        <v>1457</v>
      </c>
      <c r="D56" s="201" t="s">
        <v>1525</v>
      </c>
      <c r="E56" s="202" t="s">
        <v>510</v>
      </c>
      <c r="F56" s="203">
        <v>1</v>
      </c>
      <c r="G56" s="204">
        <v>5654</v>
      </c>
      <c r="H56" s="205" t="s">
        <v>1454</v>
      </c>
      <c r="I56" s="206" t="e">
        <f>G56/H56</f>
        <v>#VALUE!</v>
      </c>
      <c r="J56" s="339">
        <v>140</v>
      </c>
      <c r="K56" s="339">
        <v>277000</v>
      </c>
      <c r="L56" s="201" t="s">
        <v>1494</v>
      </c>
      <c r="M56" s="201" t="str">
        <f t="shared" si="5"/>
        <v>他社が辞退したため</v>
      </c>
    </row>
    <row r="57" spans="1:13" s="577" customFormat="1" ht="13.5">
      <c r="A57" s="577">
        <f t="shared" si="3"/>
        <v>27</v>
      </c>
      <c r="B57" s="201" t="s">
        <v>1526</v>
      </c>
      <c r="C57" s="201" t="s">
        <v>1466</v>
      </c>
      <c r="D57" s="201" t="s">
        <v>305</v>
      </c>
      <c r="E57" s="202" t="s">
        <v>1493</v>
      </c>
      <c r="F57" s="203">
        <v>2</v>
      </c>
      <c r="G57" s="204">
        <v>2410</v>
      </c>
      <c r="H57" s="205" t="s">
        <v>1454</v>
      </c>
      <c r="I57" s="206" t="e">
        <v>#VALUE!</v>
      </c>
      <c r="J57" s="339">
        <v>106</v>
      </c>
      <c r="K57" s="339">
        <v>95099</v>
      </c>
      <c r="L57" s="201" t="s">
        <v>1494</v>
      </c>
      <c r="M57" s="201" t="str">
        <f t="shared" si="5"/>
        <v>価格競争の結果</v>
      </c>
    </row>
    <row r="58" spans="1:13" s="577" customFormat="1" ht="13.5">
      <c r="A58" s="577">
        <f t="shared" si="3"/>
        <v>28</v>
      </c>
      <c r="B58" s="581" t="s">
        <v>1527</v>
      </c>
      <c r="C58" s="581" t="s">
        <v>1463</v>
      </c>
      <c r="D58" s="581" t="s">
        <v>316</v>
      </c>
      <c r="E58" s="581" t="s">
        <v>1528</v>
      </c>
      <c r="F58" s="203">
        <v>2</v>
      </c>
      <c r="G58" s="204">
        <v>10611</v>
      </c>
      <c r="H58" s="582" t="s">
        <v>1454</v>
      </c>
      <c r="I58" s="206" t="e">
        <v>#VALUE!</v>
      </c>
      <c r="J58" s="339">
        <v>262</v>
      </c>
      <c r="K58" s="339">
        <v>625177</v>
      </c>
      <c r="L58" s="201" t="s">
        <v>1494</v>
      </c>
      <c r="M58" s="201" t="str">
        <f t="shared" si="5"/>
        <v>価格競争の結果</v>
      </c>
    </row>
    <row r="59" spans="1:13" s="577" customFormat="1" ht="13.5">
      <c r="A59" s="577">
        <f t="shared" si="3"/>
        <v>29</v>
      </c>
      <c r="B59" s="201" t="s">
        <v>1529</v>
      </c>
      <c r="C59" s="201" t="s">
        <v>1473</v>
      </c>
      <c r="D59" s="201" t="s">
        <v>1530</v>
      </c>
      <c r="E59" s="202" t="s">
        <v>1493</v>
      </c>
      <c r="F59" s="203">
        <v>2</v>
      </c>
      <c r="G59" s="204">
        <v>1296</v>
      </c>
      <c r="H59" s="205" t="s">
        <v>1454</v>
      </c>
      <c r="I59" s="206" t="e">
        <f>G59/H59</f>
        <v>#VALUE!</v>
      </c>
      <c r="J59" s="339">
        <v>58</v>
      </c>
      <c r="K59" s="339">
        <v>57600</v>
      </c>
      <c r="L59" s="201" t="s">
        <v>1494</v>
      </c>
      <c r="M59" s="201" t="str">
        <f t="shared" si="5"/>
        <v>価格競争の結果</v>
      </c>
    </row>
    <row r="60" spans="1:13" s="577" customFormat="1" ht="13.5">
      <c r="A60" s="577">
        <f t="shared" si="3"/>
        <v>30</v>
      </c>
      <c r="B60" s="201" t="s">
        <v>1531</v>
      </c>
      <c r="C60" s="201" t="s">
        <v>1473</v>
      </c>
      <c r="D60" s="201" t="s">
        <v>1450</v>
      </c>
      <c r="E60" s="202" t="s">
        <v>510</v>
      </c>
      <c r="F60" s="203">
        <v>1</v>
      </c>
      <c r="G60" s="204">
        <v>1392</v>
      </c>
      <c r="H60" s="205" t="s">
        <v>1454</v>
      </c>
      <c r="I60" s="206" t="e">
        <f>G60/H60</f>
        <v>#VALUE!</v>
      </c>
      <c r="J60" s="339">
        <v>54</v>
      </c>
      <c r="K60" s="339">
        <v>56700</v>
      </c>
      <c r="L60" s="201" t="s">
        <v>1494</v>
      </c>
      <c r="M60" s="201" t="str">
        <f t="shared" si="5"/>
        <v>他社が辞退したため</v>
      </c>
    </row>
    <row r="61" spans="1:13" s="577" customFormat="1" ht="13.5">
      <c r="A61" s="577">
        <f t="shared" si="3"/>
        <v>31</v>
      </c>
      <c r="B61" s="201" t="s">
        <v>1532</v>
      </c>
      <c r="C61" s="201" t="s">
        <v>1473</v>
      </c>
      <c r="D61" s="201" t="s">
        <v>1530</v>
      </c>
      <c r="E61" s="202" t="s">
        <v>1493</v>
      </c>
      <c r="F61" s="203">
        <v>2</v>
      </c>
      <c r="G61" s="204">
        <v>892</v>
      </c>
      <c r="H61" s="205" t="s">
        <v>1454</v>
      </c>
      <c r="I61" s="206" t="e">
        <f>G61/H61</f>
        <v>#VALUE!</v>
      </c>
      <c r="J61" s="339">
        <v>42</v>
      </c>
      <c r="K61" s="339">
        <v>42400</v>
      </c>
      <c r="L61" s="201" t="s">
        <v>1494</v>
      </c>
      <c r="M61" s="201" t="str">
        <f t="shared" si="5"/>
        <v>価格競争の結果</v>
      </c>
    </row>
    <row r="62" spans="1:13" s="577" customFormat="1" ht="13.5">
      <c r="A62" s="577">
        <f t="shared" si="3"/>
        <v>32</v>
      </c>
      <c r="B62" s="581" t="s">
        <v>1533</v>
      </c>
      <c r="C62" s="581" t="s">
        <v>1468</v>
      </c>
      <c r="D62" s="581" t="s">
        <v>1450</v>
      </c>
      <c r="E62" s="202" t="s">
        <v>1493</v>
      </c>
      <c r="F62" s="552">
        <v>2</v>
      </c>
      <c r="G62" s="583">
        <v>2718</v>
      </c>
      <c r="H62" s="584" t="s">
        <v>1534</v>
      </c>
      <c r="I62" s="585" t="e">
        <v>#DIV/0!</v>
      </c>
      <c r="J62" s="583">
        <v>121</v>
      </c>
      <c r="K62" s="583">
        <v>72658</v>
      </c>
      <c r="L62" s="201" t="s">
        <v>1494</v>
      </c>
      <c r="M62" s="201" t="str">
        <f t="shared" si="5"/>
        <v>価格競争の結果</v>
      </c>
    </row>
    <row r="63" spans="1:13" s="577" customFormat="1" ht="13.5">
      <c r="A63" s="577">
        <f t="shared" si="3"/>
        <v>33</v>
      </c>
      <c r="B63" s="201" t="s">
        <v>1535</v>
      </c>
      <c r="C63" s="201" t="s">
        <v>1470</v>
      </c>
      <c r="D63" s="201" t="s">
        <v>316</v>
      </c>
      <c r="E63" s="201" t="s">
        <v>1536</v>
      </c>
      <c r="F63" s="203">
        <v>2</v>
      </c>
      <c r="G63" s="339">
        <v>547</v>
      </c>
      <c r="H63" s="567" t="s">
        <v>1454</v>
      </c>
      <c r="I63" s="206" t="e">
        <f>G63/H63</f>
        <v>#VALUE!</v>
      </c>
      <c r="J63" s="339">
        <v>25</v>
      </c>
      <c r="K63" s="339">
        <v>24700</v>
      </c>
      <c r="L63" s="201" t="s">
        <v>1494</v>
      </c>
      <c r="M63" s="201" t="str">
        <f t="shared" si="5"/>
        <v>価格競争の結果</v>
      </c>
    </row>
    <row r="64" spans="1:13" s="577" customFormat="1" ht="13.5">
      <c r="A64" s="577">
        <f t="shared" si="3"/>
        <v>34</v>
      </c>
      <c r="B64" s="201" t="s">
        <v>1537</v>
      </c>
      <c r="C64" s="201" t="s">
        <v>1470</v>
      </c>
      <c r="D64" s="201" t="s">
        <v>305</v>
      </c>
      <c r="E64" s="201" t="s">
        <v>510</v>
      </c>
      <c r="F64" s="203">
        <v>1</v>
      </c>
      <c r="G64" s="339">
        <v>4454</v>
      </c>
      <c r="H64" s="567" t="s">
        <v>1454</v>
      </c>
      <c r="I64" s="206" t="e">
        <f aca="true" t="shared" si="6" ref="I64:I81">G64/H64</f>
        <v>#VALUE!</v>
      </c>
      <c r="J64" s="339">
        <v>337</v>
      </c>
      <c r="K64" s="339">
        <v>66700</v>
      </c>
      <c r="L64" s="201" t="s">
        <v>1494</v>
      </c>
      <c r="M64" s="201" t="str">
        <f t="shared" si="5"/>
        <v>他社が辞退したため</v>
      </c>
    </row>
    <row r="65" spans="1:13" s="577" customFormat="1" ht="13.5">
      <c r="A65" s="577">
        <f t="shared" si="3"/>
        <v>35</v>
      </c>
      <c r="B65" s="201" t="s">
        <v>1538</v>
      </c>
      <c r="C65" s="201" t="s">
        <v>1470</v>
      </c>
      <c r="D65" s="201" t="s">
        <v>305</v>
      </c>
      <c r="E65" s="201" t="s">
        <v>510</v>
      </c>
      <c r="F65" s="203">
        <v>1</v>
      </c>
      <c r="G65" s="339">
        <v>4232</v>
      </c>
      <c r="H65" s="567" t="s">
        <v>1454</v>
      </c>
      <c r="I65" s="206" t="e">
        <f t="shared" si="6"/>
        <v>#VALUE!</v>
      </c>
      <c r="J65" s="339">
        <v>251</v>
      </c>
      <c r="K65" s="339">
        <v>97300</v>
      </c>
      <c r="L65" s="201" t="s">
        <v>1494</v>
      </c>
      <c r="M65" s="201" t="str">
        <f t="shared" si="5"/>
        <v>他社が辞退したため</v>
      </c>
    </row>
    <row r="66" spans="1:13" s="577" customFormat="1" ht="13.5">
      <c r="A66" s="577">
        <f t="shared" si="3"/>
        <v>36</v>
      </c>
      <c r="B66" s="201" t="s">
        <v>1539</v>
      </c>
      <c r="C66" s="201" t="s">
        <v>1470</v>
      </c>
      <c r="D66" s="201" t="s">
        <v>316</v>
      </c>
      <c r="E66" s="201" t="s">
        <v>1536</v>
      </c>
      <c r="F66" s="203">
        <v>2</v>
      </c>
      <c r="G66" s="339">
        <v>2015</v>
      </c>
      <c r="H66" s="567" t="s">
        <v>1454</v>
      </c>
      <c r="I66" s="206" t="e">
        <f t="shared" si="6"/>
        <v>#VALUE!</v>
      </c>
      <c r="J66" s="339">
        <v>103</v>
      </c>
      <c r="K66" s="339">
        <v>76800</v>
      </c>
      <c r="L66" s="201" t="s">
        <v>1494</v>
      </c>
      <c r="M66" s="201" t="str">
        <f t="shared" si="5"/>
        <v>価格競争の結果</v>
      </c>
    </row>
    <row r="67" spans="1:13" s="577" customFormat="1" ht="13.5">
      <c r="A67" s="577">
        <f t="shared" si="3"/>
        <v>37</v>
      </c>
      <c r="B67" s="201" t="s">
        <v>1540</v>
      </c>
      <c r="C67" s="201" t="s">
        <v>1470</v>
      </c>
      <c r="D67" s="201" t="s">
        <v>305</v>
      </c>
      <c r="E67" s="201" t="s">
        <v>510</v>
      </c>
      <c r="F67" s="203">
        <v>1</v>
      </c>
      <c r="G67" s="339">
        <v>2415</v>
      </c>
      <c r="H67" s="567" t="s">
        <v>1454</v>
      </c>
      <c r="I67" s="206" t="e">
        <f t="shared" si="6"/>
        <v>#VALUE!</v>
      </c>
      <c r="J67" s="339">
        <v>136</v>
      </c>
      <c r="K67" s="339">
        <v>61700</v>
      </c>
      <c r="L67" s="201" t="s">
        <v>1494</v>
      </c>
      <c r="M67" s="201" t="str">
        <f t="shared" si="5"/>
        <v>他社が辞退したため</v>
      </c>
    </row>
    <row r="68" spans="1:13" s="577" customFormat="1" ht="13.5">
      <c r="A68" s="577">
        <f t="shared" si="3"/>
        <v>38</v>
      </c>
      <c r="B68" s="201" t="s">
        <v>1541</v>
      </c>
      <c r="C68" s="201" t="s">
        <v>1470</v>
      </c>
      <c r="D68" s="201" t="s">
        <v>316</v>
      </c>
      <c r="E68" s="201" t="s">
        <v>1536</v>
      </c>
      <c r="F68" s="203">
        <v>2</v>
      </c>
      <c r="G68" s="339">
        <v>1004</v>
      </c>
      <c r="H68" s="567" t="s">
        <v>1454</v>
      </c>
      <c r="I68" s="211" t="e">
        <f t="shared" si="6"/>
        <v>#VALUE!</v>
      </c>
      <c r="J68" s="339">
        <v>35</v>
      </c>
      <c r="K68" s="339">
        <v>42800</v>
      </c>
      <c r="L68" s="201" t="s">
        <v>1494</v>
      </c>
      <c r="M68" s="201" t="str">
        <f t="shared" si="5"/>
        <v>価格競争の結果</v>
      </c>
    </row>
    <row r="69" spans="1:13" s="577" customFormat="1" ht="13.5">
      <c r="A69" s="577">
        <f t="shared" si="3"/>
        <v>39</v>
      </c>
      <c r="B69" s="201" t="s">
        <v>1542</v>
      </c>
      <c r="C69" s="201" t="s">
        <v>1470</v>
      </c>
      <c r="D69" s="201" t="s">
        <v>305</v>
      </c>
      <c r="E69" s="201" t="s">
        <v>510</v>
      </c>
      <c r="F69" s="203">
        <v>1</v>
      </c>
      <c r="G69" s="339">
        <v>924</v>
      </c>
      <c r="H69" s="567" t="s">
        <v>1454</v>
      </c>
      <c r="I69" s="211" t="e">
        <f t="shared" si="6"/>
        <v>#VALUE!</v>
      </c>
      <c r="J69" s="339">
        <v>59</v>
      </c>
      <c r="K69" s="339">
        <v>19500</v>
      </c>
      <c r="L69" s="201" t="s">
        <v>1494</v>
      </c>
      <c r="M69" s="201" t="str">
        <f t="shared" si="5"/>
        <v>他社が辞退したため</v>
      </c>
    </row>
    <row r="70" spans="1:13" s="577" customFormat="1" ht="13.5">
      <c r="A70" s="577">
        <f t="shared" si="3"/>
        <v>40</v>
      </c>
      <c r="B70" s="201" t="s">
        <v>1543</v>
      </c>
      <c r="C70" s="201" t="s">
        <v>1470</v>
      </c>
      <c r="D70" s="201" t="s">
        <v>316</v>
      </c>
      <c r="E70" s="201" t="s">
        <v>1536</v>
      </c>
      <c r="F70" s="203">
        <v>2</v>
      </c>
      <c r="G70" s="339">
        <v>1535</v>
      </c>
      <c r="H70" s="567" t="s">
        <v>1454</v>
      </c>
      <c r="I70" s="206" t="e">
        <f t="shared" si="6"/>
        <v>#VALUE!</v>
      </c>
      <c r="J70" s="339">
        <v>89</v>
      </c>
      <c r="K70" s="339">
        <v>54600</v>
      </c>
      <c r="L70" s="201" t="s">
        <v>1494</v>
      </c>
      <c r="M70" s="201" t="str">
        <f t="shared" si="5"/>
        <v>価格競争の結果</v>
      </c>
    </row>
    <row r="71" spans="1:13" s="577" customFormat="1" ht="13.5">
      <c r="A71" s="577">
        <f t="shared" si="3"/>
        <v>41</v>
      </c>
      <c r="B71" s="201" t="s">
        <v>1544</v>
      </c>
      <c r="C71" s="201" t="s">
        <v>1470</v>
      </c>
      <c r="D71" s="201" t="s">
        <v>305</v>
      </c>
      <c r="E71" s="201" t="s">
        <v>510</v>
      </c>
      <c r="F71" s="203">
        <v>1</v>
      </c>
      <c r="G71" s="339">
        <v>4182</v>
      </c>
      <c r="H71" s="567" t="s">
        <v>1454</v>
      </c>
      <c r="I71" s="211" t="e">
        <f t="shared" si="6"/>
        <v>#VALUE!</v>
      </c>
      <c r="J71" s="339">
        <v>302</v>
      </c>
      <c r="K71" s="339">
        <v>54100</v>
      </c>
      <c r="L71" s="201" t="s">
        <v>1494</v>
      </c>
      <c r="M71" s="201" t="str">
        <f t="shared" si="5"/>
        <v>他社が辞退したため</v>
      </c>
    </row>
    <row r="72" spans="1:13" s="577" customFormat="1" ht="13.5">
      <c r="A72" s="577">
        <f t="shared" si="3"/>
        <v>42</v>
      </c>
      <c r="B72" s="201" t="s">
        <v>1545</v>
      </c>
      <c r="C72" s="201" t="s">
        <v>1470</v>
      </c>
      <c r="D72" s="201" t="s">
        <v>316</v>
      </c>
      <c r="E72" s="201" t="s">
        <v>1536</v>
      </c>
      <c r="F72" s="203">
        <v>2</v>
      </c>
      <c r="G72" s="339">
        <v>1102</v>
      </c>
      <c r="H72" s="567" t="s">
        <v>1454</v>
      </c>
      <c r="I72" s="211" t="e">
        <f t="shared" si="6"/>
        <v>#VALUE!</v>
      </c>
      <c r="J72" s="339">
        <v>67</v>
      </c>
      <c r="K72" s="339">
        <v>35100</v>
      </c>
      <c r="L72" s="201" t="s">
        <v>1494</v>
      </c>
      <c r="M72" s="201" t="str">
        <f t="shared" si="5"/>
        <v>価格競争の結果</v>
      </c>
    </row>
    <row r="73" spans="1:13" s="577" customFormat="1" ht="13.5">
      <c r="A73" s="577">
        <f t="shared" si="3"/>
        <v>43</v>
      </c>
      <c r="B73" s="201" t="s">
        <v>1546</v>
      </c>
      <c r="C73" s="201" t="s">
        <v>1470</v>
      </c>
      <c r="D73" s="201" t="s">
        <v>316</v>
      </c>
      <c r="E73" s="201" t="s">
        <v>510</v>
      </c>
      <c r="F73" s="203">
        <v>1</v>
      </c>
      <c r="G73" s="339">
        <v>169</v>
      </c>
      <c r="H73" s="567" t="s">
        <v>1454</v>
      </c>
      <c r="I73" s="206" t="e">
        <f t="shared" si="6"/>
        <v>#VALUE!</v>
      </c>
      <c r="J73" s="339">
        <v>5</v>
      </c>
      <c r="K73" s="339">
        <v>7670</v>
      </c>
      <c r="L73" s="201" t="s">
        <v>1494</v>
      </c>
      <c r="M73" s="201" t="str">
        <f t="shared" si="5"/>
        <v>他社が辞退したため</v>
      </c>
    </row>
    <row r="74" spans="1:13" s="577" customFormat="1" ht="13.5">
      <c r="A74" s="577">
        <f t="shared" si="3"/>
        <v>44</v>
      </c>
      <c r="B74" s="201" t="s">
        <v>1547</v>
      </c>
      <c r="C74" s="201" t="s">
        <v>1470</v>
      </c>
      <c r="D74" s="201" t="s">
        <v>316</v>
      </c>
      <c r="E74" s="201" t="s">
        <v>1536</v>
      </c>
      <c r="F74" s="203">
        <v>2</v>
      </c>
      <c r="G74" s="339">
        <v>2042</v>
      </c>
      <c r="H74" s="567" t="s">
        <v>1454</v>
      </c>
      <c r="I74" s="211" t="e">
        <f t="shared" si="6"/>
        <v>#VALUE!</v>
      </c>
      <c r="J74" s="339">
        <v>102</v>
      </c>
      <c r="K74" s="339">
        <v>79400</v>
      </c>
      <c r="L74" s="201" t="s">
        <v>1494</v>
      </c>
      <c r="M74" s="201" t="str">
        <f t="shared" si="5"/>
        <v>価格競争の結果</v>
      </c>
    </row>
    <row r="75" spans="1:13" s="577" customFormat="1" ht="13.5">
      <c r="A75" s="577">
        <f t="shared" si="3"/>
        <v>45</v>
      </c>
      <c r="B75" s="201" t="s">
        <v>1548</v>
      </c>
      <c r="C75" s="201" t="s">
        <v>1470</v>
      </c>
      <c r="D75" s="201" t="s">
        <v>316</v>
      </c>
      <c r="E75" s="201" t="s">
        <v>1536</v>
      </c>
      <c r="F75" s="203">
        <v>2</v>
      </c>
      <c r="G75" s="339">
        <v>3333</v>
      </c>
      <c r="H75" s="567" t="s">
        <v>1454</v>
      </c>
      <c r="I75" s="211" t="e">
        <f t="shared" si="6"/>
        <v>#VALUE!</v>
      </c>
      <c r="J75" s="339">
        <v>185</v>
      </c>
      <c r="K75" s="339">
        <v>120000</v>
      </c>
      <c r="L75" s="201" t="s">
        <v>1494</v>
      </c>
      <c r="M75" s="201" t="str">
        <f t="shared" si="5"/>
        <v>価格競争の結果</v>
      </c>
    </row>
    <row r="76" spans="1:13" s="577" customFormat="1" ht="13.5">
      <c r="A76" s="577">
        <f t="shared" si="3"/>
        <v>46</v>
      </c>
      <c r="B76" s="201" t="s">
        <v>1549</v>
      </c>
      <c r="C76" s="201" t="s">
        <v>1470</v>
      </c>
      <c r="D76" s="201" t="s">
        <v>305</v>
      </c>
      <c r="E76" s="201" t="s">
        <v>510</v>
      </c>
      <c r="F76" s="203">
        <v>1</v>
      </c>
      <c r="G76" s="339">
        <v>3067</v>
      </c>
      <c r="H76" s="567" t="s">
        <v>1454</v>
      </c>
      <c r="I76" s="206" t="e">
        <f t="shared" si="6"/>
        <v>#VALUE!</v>
      </c>
      <c r="J76" s="339">
        <v>190</v>
      </c>
      <c r="K76" s="339">
        <v>52400</v>
      </c>
      <c r="L76" s="201" t="s">
        <v>1494</v>
      </c>
      <c r="M76" s="201" t="str">
        <f t="shared" si="5"/>
        <v>他社が辞退したため</v>
      </c>
    </row>
    <row r="77" spans="1:13" s="577" customFormat="1" ht="13.5">
      <c r="A77" s="577">
        <f t="shared" si="3"/>
        <v>47</v>
      </c>
      <c r="B77" s="201" t="s">
        <v>1550</v>
      </c>
      <c r="C77" s="201" t="s">
        <v>1470</v>
      </c>
      <c r="D77" s="201" t="s">
        <v>316</v>
      </c>
      <c r="E77" s="201" t="s">
        <v>1536</v>
      </c>
      <c r="F77" s="203">
        <v>2</v>
      </c>
      <c r="G77" s="339">
        <v>845</v>
      </c>
      <c r="H77" s="567" t="s">
        <v>1454</v>
      </c>
      <c r="I77" s="211" t="e">
        <f t="shared" si="6"/>
        <v>#VALUE!</v>
      </c>
      <c r="J77" s="339">
        <v>58</v>
      </c>
      <c r="K77" s="339">
        <v>24500</v>
      </c>
      <c r="L77" s="201" t="s">
        <v>1494</v>
      </c>
      <c r="M77" s="201" t="str">
        <f t="shared" si="5"/>
        <v>価格競争の結果</v>
      </c>
    </row>
    <row r="78" spans="1:13" s="577" customFormat="1" ht="13.5">
      <c r="A78" s="577">
        <f t="shared" si="3"/>
        <v>48</v>
      </c>
      <c r="B78" s="201" t="s">
        <v>1551</v>
      </c>
      <c r="C78" s="201" t="s">
        <v>1470</v>
      </c>
      <c r="D78" s="201" t="s">
        <v>305</v>
      </c>
      <c r="E78" s="201" t="s">
        <v>510</v>
      </c>
      <c r="F78" s="203">
        <v>1</v>
      </c>
      <c r="G78" s="339">
        <v>669</v>
      </c>
      <c r="H78" s="567" t="s">
        <v>1454</v>
      </c>
      <c r="I78" s="211" t="e">
        <f t="shared" si="6"/>
        <v>#VALUE!</v>
      </c>
      <c r="J78" s="339">
        <v>65</v>
      </c>
      <c r="K78" s="339">
        <v>4240</v>
      </c>
      <c r="L78" s="201" t="s">
        <v>1494</v>
      </c>
      <c r="M78" s="201" t="str">
        <f t="shared" si="5"/>
        <v>他社が辞退したため</v>
      </c>
    </row>
    <row r="79" spans="1:13" s="577" customFormat="1" ht="13.5">
      <c r="A79" s="577">
        <f t="shared" si="3"/>
        <v>49</v>
      </c>
      <c r="B79" s="201" t="s">
        <v>1552</v>
      </c>
      <c r="C79" s="201" t="s">
        <v>1470</v>
      </c>
      <c r="D79" s="201" t="s">
        <v>316</v>
      </c>
      <c r="E79" s="201" t="s">
        <v>1536</v>
      </c>
      <c r="F79" s="203">
        <v>2</v>
      </c>
      <c r="G79" s="339">
        <v>475</v>
      </c>
      <c r="H79" s="567" t="s">
        <v>1454</v>
      </c>
      <c r="I79" s="211" t="e">
        <f t="shared" si="6"/>
        <v>#VALUE!</v>
      </c>
      <c r="J79" s="339">
        <v>25</v>
      </c>
      <c r="K79" s="339">
        <v>17700</v>
      </c>
      <c r="L79" s="201" t="s">
        <v>1494</v>
      </c>
      <c r="M79" s="201" t="str">
        <f t="shared" si="5"/>
        <v>価格競争の結果</v>
      </c>
    </row>
    <row r="80" spans="1:13" s="577" customFormat="1" ht="13.5">
      <c r="A80" s="577">
        <f t="shared" si="3"/>
        <v>50</v>
      </c>
      <c r="B80" s="201" t="s">
        <v>1553</v>
      </c>
      <c r="C80" s="201" t="s">
        <v>1470</v>
      </c>
      <c r="D80" s="201" t="s">
        <v>305</v>
      </c>
      <c r="E80" s="201" t="s">
        <v>1536</v>
      </c>
      <c r="F80" s="203">
        <v>2</v>
      </c>
      <c r="G80" s="567">
        <v>5996</v>
      </c>
      <c r="H80" s="567">
        <v>6055</v>
      </c>
      <c r="I80" s="206">
        <f t="shared" si="6"/>
        <v>0.9902559867877787</v>
      </c>
      <c r="J80" s="568">
        <v>173</v>
      </c>
      <c r="K80" s="568">
        <v>278400</v>
      </c>
      <c r="L80" s="201" t="s">
        <v>1494</v>
      </c>
      <c r="M80" s="201" t="str">
        <f t="shared" si="5"/>
        <v>価格競争の結果</v>
      </c>
    </row>
    <row r="81" spans="1:13" s="577" customFormat="1" ht="13.5">
      <c r="A81" s="577">
        <f t="shared" si="3"/>
        <v>51</v>
      </c>
      <c r="B81" s="201" t="s">
        <v>1554</v>
      </c>
      <c r="C81" s="201" t="s">
        <v>1470</v>
      </c>
      <c r="D81" s="201" t="s">
        <v>305</v>
      </c>
      <c r="E81" s="201" t="s">
        <v>510</v>
      </c>
      <c r="F81" s="203">
        <v>1</v>
      </c>
      <c r="G81" s="567">
        <v>3723</v>
      </c>
      <c r="H81" s="567" t="s">
        <v>1454</v>
      </c>
      <c r="I81" s="211" t="e">
        <f t="shared" si="6"/>
        <v>#VALUE!</v>
      </c>
      <c r="J81" s="568">
        <v>206</v>
      </c>
      <c r="K81" s="339">
        <v>98000</v>
      </c>
      <c r="L81" s="201" t="s">
        <v>1494</v>
      </c>
      <c r="M81" s="201" t="str">
        <f t="shared" si="5"/>
        <v>他社が辞退したため</v>
      </c>
    </row>
    <row r="82" spans="1:13" s="577" customFormat="1" ht="13.5">
      <c r="A82" s="577">
        <f t="shared" si="3"/>
        <v>52</v>
      </c>
      <c r="B82" s="201" t="s">
        <v>1555</v>
      </c>
      <c r="C82" s="201" t="s">
        <v>1470</v>
      </c>
      <c r="D82" s="201" t="s">
        <v>305</v>
      </c>
      <c r="E82" s="202" t="s">
        <v>510</v>
      </c>
      <c r="F82" s="203">
        <v>1</v>
      </c>
      <c r="G82" s="567">
        <v>1967</v>
      </c>
      <c r="H82" s="567" t="s">
        <v>1454</v>
      </c>
      <c r="I82" s="206" t="e">
        <f>G82/H82</f>
        <v>#VALUE!</v>
      </c>
      <c r="J82" s="339">
        <v>113</v>
      </c>
      <c r="K82" s="339">
        <v>68700</v>
      </c>
      <c r="L82" s="201" t="s">
        <v>1494</v>
      </c>
      <c r="M82" s="201" t="str">
        <f t="shared" si="5"/>
        <v>他社が辞退したため</v>
      </c>
    </row>
    <row r="83" spans="1:13" s="577" customFormat="1" ht="13.5">
      <c r="A83" s="577">
        <f t="shared" si="3"/>
        <v>53</v>
      </c>
      <c r="B83" s="201" t="s">
        <v>1556</v>
      </c>
      <c r="C83" s="201" t="s">
        <v>1470</v>
      </c>
      <c r="D83" s="201" t="s">
        <v>1450</v>
      </c>
      <c r="E83" s="202" t="s">
        <v>1557</v>
      </c>
      <c r="F83" s="203">
        <v>2</v>
      </c>
      <c r="G83" s="567">
        <v>5025</v>
      </c>
      <c r="H83" s="567" t="s">
        <v>1454</v>
      </c>
      <c r="I83" s="206" t="e">
        <f aca="true" t="shared" si="7" ref="I83:I96">G83/H83</f>
        <v>#VALUE!</v>
      </c>
      <c r="J83" s="339">
        <v>178</v>
      </c>
      <c r="K83" s="339">
        <v>257200</v>
      </c>
      <c r="L83" s="201" t="s">
        <v>1494</v>
      </c>
      <c r="M83" s="201" t="str">
        <f t="shared" si="5"/>
        <v>価格競争の結果</v>
      </c>
    </row>
    <row r="84" spans="1:13" s="577" customFormat="1" ht="13.5">
      <c r="A84" s="577">
        <f t="shared" si="3"/>
        <v>54</v>
      </c>
      <c r="B84" s="201" t="s">
        <v>1558</v>
      </c>
      <c r="C84" s="201" t="s">
        <v>1470</v>
      </c>
      <c r="D84" s="201" t="s">
        <v>305</v>
      </c>
      <c r="E84" s="202" t="s">
        <v>510</v>
      </c>
      <c r="F84" s="203">
        <v>1</v>
      </c>
      <c r="G84" s="567">
        <v>3656</v>
      </c>
      <c r="H84" s="567" t="s">
        <v>1454</v>
      </c>
      <c r="I84" s="206" t="e">
        <f t="shared" si="7"/>
        <v>#VALUE!</v>
      </c>
      <c r="J84" s="339">
        <v>139</v>
      </c>
      <c r="K84" s="339">
        <v>182100</v>
      </c>
      <c r="L84" s="201" t="s">
        <v>1494</v>
      </c>
      <c r="M84" s="201" t="str">
        <f t="shared" si="5"/>
        <v>他社が辞退したため</v>
      </c>
    </row>
    <row r="85" spans="1:13" s="577" customFormat="1" ht="13.5">
      <c r="A85" s="577">
        <f t="shared" si="3"/>
        <v>55</v>
      </c>
      <c r="B85" s="201" t="s">
        <v>1559</v>
      </c>
      <c r="C85" s="201" t="s">
        <v>1470</v>
      </c>
      <c r="D85" s="201" t="s">
        <v>305</v>
      </c>
      <c r="E85" s="202" t="s">
        <v>510</v>
      </c>
      <c r="F85" s="203">
        <v>1</v>
      </c>
      <c r="G85" s="567">
        <v>5802</v>
      </c>
      <c r="H85" s="567" t="s">
        <v>1454</v>
      </c>
      <c r="I85" s="206" t="e">
        <f t="shared" si="7"/>
        <v>#VALUE!</v>
      </c>
      <c r="J85" s="339">
        <v>290</v>
      </c>
      <c r="K85" s="339">
        <v>234500</v>
      </c>
      <c r="L85" s="201" t="s">
        <v>1494</v>
      </c>
      <c r="M85" s="201" t="str">
        <f t="shared" si="5"/>
        <v>他社が辞退したため</v>
      </c>
    </row>
    <row r="86" spans="1:13" s="577" customFormat="1" ht="13.5">
      <c r="A86" s="577">
        <f t="shared" si="3"/>
        <v>56</v>
      </c>
      <c r="B86" s="201" t="s">
        <v>1560</v>
      </c>
      <c r="C86" s="201" t="s">
        <v>1470</v>
      </c>
      <c r="D86" s="201" t="s">
        <v>305</v>
      </c>
      <c r="E86" s="202" t="s">
        <v>510</v>
      </c>
      <c r="F86" s="203">
        <v>1</v>
      </c>
      <c r="G86" s="567">
        <v>6433</v>
      </c>
      <c r="H86" s="567" t="s">
        <v>1454</v>
      </c>
      <c r="I86" s="206" t="e">
        <f t="shared" si="7"/>
        <v>#VALUE!</v>
      </c>
      <c r="J86" s="339">
        <v>316</v>
      </c>
      <c r="K86" s="339">
        <v>262800</v>
      </c>
      <c r="L86" s="201" t="s">
        <v>1494</v>
      </c>
      <c r="M86" s="201" t="str">
        <f t="shared" si="5"/>
        <v>他社が辞退したため</v>
      </c>
    </row>
    <row r="87" spans="1:13" s="577" customFormat="1" ht="13.5">
      <c r="A87" s="577">
        <f t="shared" si="3"/>
        <v>57</v>
      </c>
      <c r="B87" s="203" t="s">
        <v>1561</v>
      </c>
      <c r="C87" s="201" t="s">
        <v>1470</v>
      </c>
      <c r="D87" s="203" t="s">
        <v>305</v>
      </c>
      <c r="E87" s="202" t="s">
        <v>510</v>
      </c>
      <c r="F87" s="203">
        <v>1</v>
      </c>
      <c r="G87" s="586">
        <v>2901</v>
      </c>
      <c r="H87" s="567" t="s">
        <v>1454</v>
      </c>
      <c r="I87" s="211" t="e">
        <f t="shared" si="7"/>
        <v>#VALUE!</v>
      </c>
      <c r="J87" s="568">
        <v>166</v>
      </c>
      <c r="K87" s="568">
        <v>101500</v>
      </c>
      <c r="L87" s="201" t="s">
        <v>1494</v>
      </c>
      <c r="M87" s="201" t="str">
        <f t="shared" si="5"/>
        <v>他社が辞退したため</v>
      </c>
    </row>
    <row r="88" spans="1:13" s="577" customFormat="1" ht="13.5">
      <c r="A88" s="577">
        <f t="shared" si="3"/>
        <v>58</v>
      </c>
      <c r="B88" s="201" t="s">
        <v>1562</v>
      </c>
      <c r="C88" s="201" t="s">
        <v>1470</v>
      </c>
      <c r="D88" s="201" t="s">
        <v>305</v>
      </c>
      <c r="E88" s="202" t="s">
        <v>510</v>
      </c>
      <c r="F88" s="203">
        <v>1</v>
      </c>
      <c r="G88" s="567">
        <v>1145</v>
      </c>
      <c r="H88" s="567" t="s">
        <v>1454</v>
      </c>
      <c r="I88" s="211" t="e">
        <f t="shared" si="7"/>
        <v>#VALUE!</v>
      </c>
      <c r="J88" s="339">
        <v>104</v>
      </c>
      <c r="K88" s="339">
        <v>20700</v>
      </c>
      <c r="L88" s="201" t="s">
        <v>1494</v>
      </c>
      <c r="M88" s="201" t="str">
        <f t="shared" si="5"/>
        <v>他社が辞退したため</v>
      </c>
    </row>
    <row r="89" spans="1:13" s="577" customFormat="1" ht="13.5">
      <c r="A89" s="577">
        <f t="shared" si="3"/>
        <v>59</v>
      </c>
      <c r="B89" s="201" t="s">
        <v>1563</v>
      </c>
      <c r="C89" s="201" t="s">
        <v>1470</v>
      </c>
      <c r="D89" s="201" t="s">
        <v>305</v>
      </c>
      <c r="E89" s="202" t="s">
        <v>1557</v>
      </c>
      <c r="F89" s="203">
        <v>2</v>
      </c>
      <c r="G89" s="567">
        <v>14981</v>
      </c>
      <c r="H89" s="567">
        <v>15014</v>
      </c>
      <c r="I89" s="206">
        <f t="shared" si="7"/>
        <v>0.997802051418676</v>
      </c>
      <c r="J89" s="339">
        <v>343</v>
      </c>
      <c r="K89" s="339">
        <v>807200</v>
      </c>
      <c r="L89" s="201" t="s">
        <v>1494</v>
      </c>
      <c r="M89" s="201" t="str">
        <f t="shared" si="5"/>
        <v>価格競争の結果</v>
      </c>
    </row>
    <row r="90" spans="1:13" s="577" customFormat="1" ht="13.5">
      <c r="A90" s="577">
        <f t="shared" si="3"/>
        <v>60</v>
      </c>
      <c r="B90" s="201" t="s">
        <v>1564</v>
      </c>
      <c r="C90" s="201" t="s">
        <v>1470</v>
      </c>
      <c r="D90" s="201" t="s">
        <v>316</v>
      </c>
      <c r="E90" s="202" t="s">
        <v>1557</v>
      </c>
      <c r="F90" s="203">
        <v>2</v>
      </c>
      <c r="G90" s="567">
        <v>824</v>
      </c>
      <c r="H90" s="567" t="s">
        <v>1454</v>
      </c>
      <c r="I90" s="211" t="e">
        <f t="shared" si="7"/>
        <v>#VALUE!</v>
      </c>
      <c r="J90" s="339">
        <v>80</v>
      </c>
      <c r="K90" s="339">
        <v>14200</v>
      </c>
      <c r="L90" s="201" t="s">
        <v>1494</v>
      </c>
      <c r="M90" s="201" t="str">
        <f t="shared" si="5"/>
        <v>価格競争の結果</v>
      </c>
    </row>
    <row r="91" spans="1:13" s="577" customFormat="1" ht="13.5">
      <c r="A91" s="577">
        <f t="shared" si="3"/>
        <v>61</v>
      </c>
      <c r="B91" s="201" t="s">
        <v>1565</v>
      </c>
      <c r="C91" s="201" t="s">
        <v>1470</v>
      </c>
      <c r="D91" s="201" t="s">
        <v>305</v>
      </c>
      <c r="E91" s="202" t="s">
        <v>510</v>
      </c>
      <c r="F91" s="203">
        <v>1</v>
      </c>
      <c r="G91" s="567">
        <v>3779</v>
      </c>
      <c r="H91" s="567" t="s">
        <v>1454</v>
      </c>
      <c r="I91" s="211" t="e">
        <f t="shared" si="7"/>
        <v>#VALUE!</v>
      </c>
      <c r="J91" s="339">
        <v>269</v>
      </c>
      <c r="K91" s="339">
        <v>112000</v>
      </c>
      <c r="L91" s="201" t="s">
        <v>1494</v>
      </c>
      <c r="M91" s="201" t="str">
        <f t="shared" si="5"/>
        <v>他社が辞退したため</v>
      </c>
    </row>
    <row r="92" spans="1:13" s="577" customFormat="1" ht="13.5">
      <c r="A92" s="577">
        <f t="shared" si="3"/>
        <v>62</v>
      </c>
      <c r="B92" s="201" t="s">
        <v>1566</v>
      </c>
      <c r="C92" s="201" t="s">
        <v>1470</v>
      </c>
      <c r="D92" s="201" t="s">
        <v>305</v>
      </c>
      <c r="E92" s="202" t="s">
        <v>510</v>
      </c>
      <c r="F92" s="203">
        <v>1</v>
      </c>
      <c r="G92" s="567">
        <v>291</v>
      </c>
      <c r="H92" s="567" t="s">
        <v>1454</v>
      </c>
      <c r="I92" s="206" t="e">
        <f t="shared" si="7"/>
        <v>#VALUE!</v>
      </c>
      <c r="J92" s="568">
        <v>16</v>
      </c>
      <c r="K92" s="568">
        <v>10304</v>
      </c>
      <c r="L92" s="201" t="s">
        <v>1494</v>
      </c>
      <c r="M92" s="201" t="str">
        <f t="shared" si="5"/>
        <v>他社が辞退したため</v>
      </c>
    </row>
    <row r="93" spans="1:13" s="577" customFormat="1" ht="13.5">
      <c r="A93" s="577">
        <f t="shared" si="3"/>
        <v>63</v>
      </c>
      <c r="B93" s="201" t="s">
        <v>1567</v>
      </c>
      <c r="C93" s="201" t="s">
        <v>1470</v>
      </c>
      <c r="D93" s="201" t="s">
        <v>305</v>
      </c>
      <c r="E93" s="202" t="s">
        <v>510</v>
      </c>
      <c r="F93" s="203">
        <v>1</v>
      </c>
      <c r="G93" s="567">
        <v>741</v>
      </c>
      <c r="H93" s="567" t="s">
        <v>1454</v>
      </c>
      <c r="I93" s="211" t="e">
        <f t="shared" si="7"/>
        <v>#VALUE!</v>
      </c>
      <c r="J93" s="568">
        <v>71</v>
      </c>
      <c r="K93" s="568">
        <v>12300</v>
      </c>
      <c r="L93" s="201" t="s">
        <v>1494</v>
      </c>
      <c r="M93" s="201" t="str">
        <f t="shared" si="5"/>
        <v>他社が辞退したため</v>
      </c>
    </row>
    <row r="94" spans="1:13" s="577" customFormat="1" ht="13.5">
      <c r="A94" s="577">
        <f t="shared" si="3"/>
        <v>64</v>
      </c>
      <c r="B94" s="201" t="s">
        <v>1568</v>
      </c>
      <c r="C94" s="201" t="s">
        <v>1470</v>
      </c>
      <c r="D94" s="201" t="s">
        <v>305</v>
      </c>
      <c r="E94" s="202" t="s">
        <v>510</v>
      </c>
      <c r="F94" s="203">
        <v>1</v>
      </c>
      <c r="G94" s="567">
        <v>760</v>
      </c>
      <c r="H94" s="567" t="s">
        <v>1454</v>
      </c>
      <c r="I94" s="211" t="e">
        <f t="shared" si="7"/>
        <v>#VALUE!</v>
      </c>
      <c r="J94" s="568">
        <v>67</v>
      </c>
      <c r="K94" s="568">
        <v>13773</v>
      </c>
      <c r="L94" s="201" t="s">
        <v>1494</v>
      </c>
      <c r="M94" s="201" t="str">
        <f t="shared" si="5"/>
        <v>他社が辞退したため</v>
      </c>
    </row>
    <row r="95" spans="1:13" s="577" customFormat="1" ht="13.5">
      <c r="A95" s="577">
        <f t="shared" si="3"/>
        <v>65</v>
      </c>
      <c r="B95" s="201" t="s">
        <v>1569</v>
      </c>
      <c r="C95" s="201" t="s">
        <v>1470</v>
      </c>
      <c r="D95" s="201" t="s">
        <v>305</v>
      </c>
      <c r="E95" s="202" t="s">
        <v>1557</v>
      </c>
      <c r="F95" s="203">
        <v>2</v>
      </c>
      <c r="G95" s="567">
        <v>835</v>
      </c>
      <c r="H95" s="567">
        <v>941</v>
      </c>
      <c r="I95" s="211">
        <f t="shared" si="7"/>
        <v>0.8873538788522848</v>
      </c>
      <c r="J95" s="568">
        <v>32</v>
      </c>
      <c r="K95" s="568">
        <v>40600</v>
      </c>
      <c r="L95" s="201" t="s">
        <v>1494</v>
      </c>
      <c r="M95" s="201" t="str">
        <f t="shared" si="5"/>
        <v>価格競争の結果</v>
      </c>
    </row>
    <row r="96" spans="1:13" s="577" customFormat="1" ht="13.5">
      <c r="A96" s="577">
        <f aca="true" t="shared" si="8" ref="A96:A159">+A95+1</f>
        <v>66</v>
      </c>
      <c r="B96" s="201" t="s">
        <v>1570</v>
      </c>
      <c r="C96" s="201" t="s">
        <v>1470</v>
      </c>
      <c r="D96" s="201" t="s">
        <v>305</v>
      </c>
      <c r="E96" s="202" t="s">
        <v>510</v>
      </c>
      <c r="F96" s="203">
        <v>1</v>
      </c>
      <c r="G96" s="567">
        <v>4484</v>
      </c>
      <c r="H96" s="567" t="s">
        <v>1454</v>
      </c>
      <c r="I96" s="206" t="e">
        <f t="shared" si="7"/>
        <v>#VALUE!</v>
      </c>
      <c r="J96" s="568">
        <v>377</v>
      </c>
      <c r="K96" s="568">
        <v>97000</v>
      </c>
      <c r="L96" s="201" t="s">
        <v>1494</v>
      </c>
      <c r="M96" s="201" t="str">
        <f t="shared" si="5"/>
        <v>他社が辞退したため</v>
      </c>
    </row>
    <row r="97" spans="1:13" s="577" customFormat="1" ht="13.5">
      <c r="A97" s="577">
        <f t="shared" si="8"/>
        <v>67</v>
      </c>
      <c r="B97" s="201" t="s">
        <v>1571</v>
      </c>
      <c r="C97" s="201" t="s">
        <v>1470</v>
      </c>
      <c r="D97" s="201" t="s">
        <v>1450</v>
      </c>
      <c r="E97" s="202" t="s">
        <v>510</v>
      </c>
      <c r="F97" s="203">
        <v>1</v>
      </c>
      <c r="G97" s="567">
        <v>7066</v>
      </c>
      <c r="H97" s="567" t="s">
        <v>1454</v>
      </c>
      <c r="I97" s="206" t="e">
        <f>G97/H97</f>
        <v>#VALUE!</v>
      </c>
      <c r="J97" s="339">
        <v>562</v>
      </c>
      <c r="K97" s="339">
        <v>44846</v>
      </c>
      <c r="L97" s="201" t="s">
        <v>1494</v>
      </c>
      <c r="M97" s="201" t="str">
        <f t="shared" si="5"/>
        <v>他社が辞退したため</v>
      </c>
    </row>
    <row r="98" spans="1:13" s="577" customFormat="1" ht="13.5">
      <c r="A98" s="577">
        <f t="shared" si="8"/>
        <v>68</v>
      </c>
      <c r="B98" s="201" t="s">
        <v>1572</v>
      </c>
      <c r="C98" s="201" t="s">
        <v>1473</v>
      </c>
      <c r="D98" s="201" t="s">
        <v>1450</v>
      </c>
      <c r="E98" s="202" t="s">
        <v>510</v>
      </c>
      <c r="F98" s="203">
        <v>1</v>
      </c>
      <c r="G98" s="567">
        <v>3663</v>
      </c>
      <c r="H98" s="567" t="s">
        <v>1454</v>
      </c>
      <c r="I98" s="206" t="e">
        <f aca="true" t="shared" si="9" ref="I98:I103">G98/H98</f>
        <v>#VALUE!</v>
      </c>
      <c r="J98" s="339">
        <v>207</v>
      </c>
      <c r="K98" s="339">
        <v>83522</v>
      </c>
      <c r="L98" s="201" t="s">
        <v>1494</v>
      </c>
      <c r="M98" s="201" t="str">
        <f t="shared" si="5"/>
        <v>他社が辞退したため</v>
      </c>
    </row>
    <row r="99" spans="1:13" s="577" customFormat="1" ht="13.5">
      <c r="A99" s="577">
        <f t="shared" si="8"/>
        <v>69</v>
      </c>
      <c r="B99" s="201" t="s">
        <v>1573</v>
      </c>
      <c r="C99" s="201" t="s">
        <v>1473</v>
      </c>
      <c r="D99" s="201" t="s">
        <v>1450</v>
      </c>
      <c r="E99" s="202" t="s">
        <v>510</v>
      </c>
      <c r="F99" s="203">
        <v>1</v>
      </c>
      <c r="G99" s="567">
        <v>3743</v>
      </c>
      <c r="H99" s="567" t="s">
        <v>1454</v>
      </c>
      <c r="I99" s="206" t="e">
        <f t="shared" si="9"/>
        <v>#VALUE!</v>
      </c>
      <c r="J99" s="339">
        <v>259</v>
      </c>
      <c r="K99" s="339">
        <v>49556</v>
      </c>
      <c r="L99" s="201" t="s">
        <v>1494</v>
      </c>
      <c r="M99" s="201" t="str">
        <f t="shared" si="5"/>
        <v>他社が辞退したため</v>
      </c>
    </row>
    <row r="100" spans="1:13" s="577" customFormat="1" ht="13.5">
      <c r="A100" s="577">
        <f t="shared" si="8"/>
        <v>70</v>
      </c>
      <c r="B100" s="201" t="s">
        <v>1574</v>
      </c>
      <c r="C100" s="201" t="s">
        <v>1473</v>
      </c>
      <c r="D100" s="201" t="s">
        <v>316</v>
      </c>
      <c r="E100" s="202" t="s">
        <v>1389</v>
      </c>
      <c r="F100" s="203">
        <v>2</v>
      </c>
      <c r="G100" s="567">
        <v>7747</v>
      </c>
      <c r="H100" s="567" t="s">
        <v>1454</v>
      </c>
      <c r="I100" s="206" t="e">
        <f t="shared" si="9"/>
        <v>#VALUE!</v>
      </c>
      <c r="J100" s="339">
        <v>420</v>
      </c>
      <c r="K100" s="339">
        <v>296913</v>
      </c>
      <c r="L100" s="201" t="s">
        <v>1494</v>
      </c>
      <c r="M100" s="201" t="str">
        <f t="shared" si="5"/>
        <v>価格競争の結果</v>
      </c>
    </row>
    <row r="101" spans="1:13" s="577" customFormat="1" ht="13.5">
      <c r="A101" s="577">
        <f t="shared" si="8"/>
        <v>71</v>
      </c>
      <c r="B101" s="201" t="s">
        <v>1575</v>
      </c>
      <c r="C101" s="201" t="s">
        <v>1473</v>
      </c>
      <c r="D101" s="201" t="s">
        <v>1450</v>
      </c>
      <c r="E101" s="202" t="s">
        <v>1389</v>
      </c>
      <c r="F101" s="203">
        <v>2</v>
      </c>
      <c r="G101" s="586">
        <v>3297</v>
      </c>
      <c r="H101" s="567" t="s">
        <v>1454</v>
      </c>
      <c r="I101" s="206" t="e">
        <f t="shared" si="9"/>
        <v>#VALUE!</v>
      </c>
      <c r="J101" s="568">
        <v>152</v>
      </c>
      <c r="K101" s="568">
        <v>137218</v>
      </c>
      <c r="L101" s="201" t="s">
        <v>1494</v>
      </c>
      <c r="M101" s="201" t="str">
        <f t="shared" si="5"/>
        <v>価格競争の結果</v>
      </c>
    </row>
    <row r="102" spans="1:13" s="577" customFormat="1" ht="13.5">
      <c r="A102" s="577">
        <f t="shared" si="8"/>
        <v>72</v>
      </c>
      <c r="B102" s="201" t="s">
        <v>1576</v>
      </c>
      <c r="C102" s="201" t="s">
        <v>1473</v>
      </c>
      <c r="D102" s="201" t="s">
        <v>1450</v>
      </c>
      <c r="E102" s="202" t="s">
        <v>1389</v>
      </c>
      <c r="F102" s="203">
        <v>2</v>
      </c>
      <c r="G102" s="586">
        <v>1597</v>
      </c>
      <c r="H102" s="567" t="s">
        <v>1454</v>
      </c>
      <c r="I102" s="211" t="e">
        <f t="shared" si="9"/>
        <v>#VALUE!</v>
      </c>
      <c r="J102" s="568">
        <v>99</v>
      </c>
      <c r="K102" s="568">
        <v>59542</v>
      </c>
      <c r="L102" s="201" t="s">
        <v>1494</v>
      </c>
      <c r="M102" s="201" t="str">
        <f t="shared" si="5"/>
        <v>価格競争の結果</v>
      </c>
    </row>
    <row r="103" spans="1:13" s="577" customFormat="1" ht="13.5">
      <c r="A103" s="577">
        <f t="shared" si="8"/>
        <v>73</v>
      </c>
      <c r="B103" s="201" t="s">
        <v>1577</v>
      </c>
      <c r="C103" s="201" t="s">
        <v>1473</v>
      </c>
      <c r="D103" s="201" t="s">
        <v>1530</v>
      </c>
      <c r="E103" s="202" t="s">
        <v>1389</v>
      </c>
      <c r="F103" s="203">
        <v>2</v>
      </c>
      <c r="G103" s="567">
        <v>629</v>
      </c>
      <c r="H103" s="567" t="s">
        <v>1454</v>
      </c>
      <c r="I103" s="211" t="e">
        <f t="shared" si="9"/>
        <v>#VALUE!</v>
      </c>
      <c r="J103" s="568">
        <v>44</v>
      </c>
      <c r="K103" s="568">
        <v>19360</v>
      </c>
      <c r="L103" s="201" t="s">
        <v>1494</v>
      </c>
      <c r="M103" s="201" t="str">
        <f t="shared" si="5"/>
        <v>価格競争の結果</v>
      </c>
    </row>
    <row r="104" spans="1:13" s="577" customFormat="1" ht="13.5">
      <c r="A104" s="577">
        <f t="shared" si="8"/>
        <v>74</v>
      </c>
      <c r="B104" s="201" t="s">
        <v>1578</v>
      </c>
      <c r="C104" s="201" t="s">
        <v>1579</v>
      </c>
      <c r="D104" s="201" t="s">
        <v>305</v>
      </c>
      <c r="E104" s="201" t="s">
        <v>1536</v>
      </c>
      <c r="F104" s="203">
        <v>3</v>
      </c>
      <c r="G104" s="339">
        <v>4282</v>
      </c>
      <c r="H104" s="201" t="s">
        <v>1454</v>
      </c>
      <c r="I104" s="206" t="e">
        <v>#DIV/0!</v>
      </c>
      <c r="J104" s="339">
        <v>246</v>
      </c>
      <c r="K104" s="339">
        <v>101148</v>
      </c>
      <c r="L104" s="201" t="s">
        <v>1494</v>
      </c>
      <c r="M104" s="201" t="str">
        <f t="shared" si="5"/>
        <v>価格競争の結果</v>
      </c>
    </row>
    <row r="105" spans="1:13" s="577" customFormat="1" ht="13.5">
      <c r="A105" s="577">
        <f t="shared" si="8"/>
        <v>75</v>
      </c>
      <c r="B105" s="201" t="s">
        <v>1580</v>
      </c>
      <c r="C105" s="201" t="s">
        <v>1579</v>
      </c>
      <c r="D105" s="201" t="s">
        <v>305</v>
      </c>
      <c r="E105" s="201" t="s">
        <v>1536</v>
      </c>
      <c r="F105" s="203">
        <v>3</v>
      </c>
      <c r="G105" s="339">
        <v>5389</v>
      </c>
      <c r="H105" s="201" t="s">
        <v>1454</v>
      </c>
      <c r="I105" s="206" t="e">
        <v>#DIV/0!</v>
      </c>
      <c r="J105" s="339">
        <v>338</v>
      </c>
      <c r="K105" s="339">
        <v>102291</v>
      </c>
      <c r="L105" s="201" t="s">
        <v>1494</v>
      </c>
      <c r="M105" s="201" t="str">
        <f t="shared" si="5"/>
        <v>価格競争の結果</v>
      </c>
    </row>
    <row r="106" spans="1:13" s="577" customFormat="1" ht="13.5">
      <c r="A106" s="577">
        <f t="shared" si="8"/>
        <v>76</v>
      </c>
      <c r="B106" s="201" t="s">
        <v>1581</v>
      </c>
      <c r="C106" s="201" t="s">
        <v>1579</v>
      </c>
      <c r="D106" s="201" t="s">
        <v>305</v>
      </c>
      <c r="E106" s="201" t="s">
        <v>1536</v>
      </c>
      <c r="F106" s="203">
        <v>2</v>
      </c>
      <c r="G106" s="339">
        <v>1255</v>
      </c>
      <c r="H106" s="201" t="s">
        <v>1454</v>
      </c>
      <c r="I106" s="206" t="e">
        <v>#DIV/0!</v>
      </c>
      <c r="J106" s="339">
        <v>47</v>
      </c>
      <c r="K106" s="339">
        <v>47741</v>
      </c>
      <c r="L106" s="201" t="s">
        <v>1494</v>
      </c>
      <c r="M106" s="201" t="str">
        <f t="shared" si="5"/>
        <v>価格競争の結果</v>
      </c>
    </row>
    <row r="107" spans="1:13" s="577" customFormat="1" ht="13.5">
      <c r="A107" s="577">
        <f t="shared" si="8"/>
        <v>77</v>
      </c>
      <c r="B107" s="201" t="s">
        <v>1582</v>
      </c>
      <c r="C107" s="201" t="s">
        <v>1583</v>
      </c>
      <c r="D107" s="201" t="s">
        <v>1514</v>
      </c>
      <c r="E107" s="202" t="s">
        <v>1493</v>
      </c>
      <c r="F107" s="203">
        <v>2</v>
      </c>
      <c r="G107" s="567">
        <v>15604</v>
      </c>
      <c r="H107" s="567" t="s">
        <v>1454</v>
      </c>
      <c r="I107" s="206" t="e">
        <f aca="true" t="shared" si="10" ref="I107:I113">G107/H107</f>
        <v>#VALUE!</v>
      </c>
      <c r="J107" s="339">
        <v>376</v>
      </c>
      <c r="K107" s="339">
        <v>764248</v>
      </c>
      <c r="L107" s="201" t="s">
        <v>1494</v>
      </c>
      <c r="M107" s="201" t="str">
        <f t="shared" si="5"/>
        <v>価格競争の結果</v>
      </c>
    </row>
    <row r="108" spans="1:13" s="577" customFormat="1" ht="13.5">
      <c r="A108" s="577">
        <f t="shared" si="8"/>
        <v>78</v>
      </c>
      <c r="B108" s="587" t="s">
        <v>1584</v>
      </c>
      <c r="C108" s="201" t="s">
        <v>1585</v>
      </c>
      <c r="D108" s="201" t="s">
        <v>1450</v>
      </c>
      <c r="E108" s="202" t="s">
        <v>1493</v>
      </c>
      <c r="F108" s="203">
        <v>2</v>
      </c>
      <c r="G108" s="567">
        <v>12333</v>
      </c>
      <c r="H108" s="567" t="s">
        <v>1454</v>
      </c>
      <c r="I108" s="206" t="e">
        <f t="shared" si="10"/>
        <v>#VALUE!</v>
      </c>
      <c r="J108" s="339">
        <v>323</v>
      </c>
      <c r="K108" s="339">
        <v>573257</v>
      </c>
      <c r="L108" s="201" t="s">
        <v>1494</v>
      </c>
      <c r="M108" s="201" t="str">
        <f t="shared" si="5"/>
        <v>価格競争の結果</v>
      </c>
    </row>
    <row r="109" spans="1:13" s="577" customFormat="1" ht="13.5">
      <c r="A109" s="577">
        <f t="shared" si="8"/>
        <v>79</v>
      </c>
      <c r="B109" s="581" t="s">
        <v>1586</v>
      </c>
      <c r="C109" s="581" t="s">
        <v>1585</v>
      </c>
      <c r="D109" s="581" t="s">
        <v>1530</v>
      </c>
      <c r="E109" s="581" t="s">
        <v>1493</v>
      </c>
      <c r="F109" s="203">
        <v>2</v>
      </c>
      <c r="G109" s="567">
        <v>2309</v>
      </c>
      <c r="H109" s="567" t="s">
        <v>1454</v>
      </c>
      <c r="I109" s="206" t="e">
        <f t="shared" si="10"/>
        <v>#VALUE!</v>
      </c>
      <c r="J109" s="339">
        <v>139</v>
      </c>
      <c r="K109" s="339">
        <v>87200</v>
      </c>
      <c r="L109" s="201" t="s">
        <v>1494</v>
      </c>
      <c r="M109" s="201" t="str">
        <f t="shared" si="5"/>
        <v>価格競争の結果</v>
      </c>
    </row>
    <row r="110" spans="1:13" s="577" customFormat="1" ht="13.5">
      <c r="A110" s="577">
        <f t="shared" si="8"/>
        <v>80</v>
      </c>
      <c r="B110" s="581" t="s">
        <v>1587</v>
      </c>
      <c r="C110" s="201" t="s">
        <v>1588</v>
      </c>
      <c r="D110" s="201" t="s">
        <v>1450</v>
      </c>
      <c r="E110" s="202" t="s">
        <v>1493</v>
      </c>
      <c r="F110" s="203">
        <v>2</v>
      </c>
      <c r="G110" s="567">
        <v>21259</v>
      </c>
      <c r="H110" s="567">
        <v>21477</v>
      </c>
      <c r="I110" s="206">
        <f t="shared" si="10"/>
        <v>0.9898496065558504</v>
      </c>
      <c r="J110" s="339">
        <v>490</v>
      </c>
      <c r="K110" s="339">
        <v>1089324</v>
      </c>
      <c r="L110" s="201" t="s">
        <v>1494</v>
      </c>
      <c r="M110" s="201" t="str">
        <f t="shared" si="5"/>
        <v>価格競争の結果</v>
      </c>
    </row>
    <row r="111" spans="1:13" s="577" customFormat="1" ht="13.5">
      <c r="A111" s="577">
        <f t="shared" si="8"/>
        <v>81</v>
      </c>
      <c r="B111" s="201" t="s">
        <v>1589</v>
      </c>
      <c r="C111" s="201" t="s">
        <v>1590</v>
      </c>
      <c r="D111" s="201" t="s">
        <v>1450</v>
      </c>
      <c r="E111" s="202" t="s">
        <v>1389</v>
      </c>
      <c r="F111" s="203">
        <v>2</v>
      </c>
      <c r="G111" s="567">
        <v>9475</v>
      </c>
      <c r="H111" s="567">
        <v>9678</v>
      </c>
      <c r="I111" s="206">
        <f t="shared" si="10"/>
        <v>0.9790245918578219</v>
      </c>
      <c r="J111" s="339">
        <v>217</v>
      </c>
      <c r="K111" s="339">
        <v>498503</v>
      </c>
      <c r="L111" s="201" t="s">
        <v>1494</v>
      </c>
      <c r="M111" s="201" t="str">
        <f t="shared" si="5"/>
        <v>価格競争の結果</v>
      </c>
    </row>
    <row r="112" spans="1:13" s="577" customFormat="1" ht="13.5">
      <c r="A112" s="577">
        <f t="shared" si="8"/>
        <v>82</v>
      </c>
      <c r="B112" s="201" t="s">
        <v>1591</v>
      </c>
      <c r="C112" s="201" t="s">
        <v>1590</v>
      </c>
      <c r="D112" s="201" t="s">
        <v>1514</v>
      </c>
      <c r="E112" s="202" t="s">
        <v>510</v>
      </c>
      <c r="F112" s="203">
        <v>1</v>
      </c>
      <c r="G112" s="567">
        <v>2182</v>
      </c>
      <c r="H112" s="567" t="s">
        <v>1454</v>
      </c>
      <c r="I112" s="206" t="e">
        <f t="shared" si="10"/>
        <v>#VALUE!</v>
      </c>
      <c r="J112" s="339">
        <v>63</v>
      </c>
      <c r="K112" s="339">
        <v>88963</v>
      </c>
      <c r="L112" s="201" t="s">
        <v>1494</v>
      </c>
      <c r="M112" s="201" t="str">
        <f t="shared" si="5"/>
        <v>他社が辞退したため</v>
      </c>
    </row>
    <row r="113" spans="1:13" s="577" customFormat="1" ht="13.5">
      <c r="A113" s="577">
        <f t="shared" si="8"/>
        <v>83</v>
      </c>
      <c r="B113" s="201" t="s">
        <v>1592</v>
      </c>
      <c r="C113" s="201" t="s">
        <v>1590</v>
      </c>
      <c r="D113" s="201" t="s">
        <v>1514</v>
      </c>
      <c r="E113" s="202" t="s">
        <v>510</v>
      </c>
      <c r="F113" s="203">
        <v>1</v>
      </c>
      <c r="G113" s="567">
        <v>2838</v>
      </c>
      <c r="H113" s="567" t="s">
        <v>1454</v>
      </c>
      <c r="I113" s="206" t="e">
        <f t="shared" si="10"/>
        <v>#VALUE!</v>
      </c>
      <c r="J113" s="339">
        <v>65</v>
      </c>
      <c r="K113" s="339">
        <v>144695</v>
      </c>
      <c r="L113" s="201" t="s">
        <v>1494</v>
      </c>
      <c r="M113" s="201" t="str">
        <f aca="true" t="shared" si="11" ref="M113:M176">IF(F113=1,"他社が辞退したため","価格競争の結果")</f>
        <v>他社が辞退したため</v>
      </c>
    </row>
    <row r="114" spans="1:13" s="577" customFormat="1" ht="13.5">
      <c r="A114" s="577">
        <f t="shared" si="8"/>
        <v>84</v>
      </c>
      <c r="B114" s="201" t="s">
        <v>1593</v>
      </c>
      <c r="C114" s="201" t="s">
        <v>1594</v>
      </c>
      <c r="D114" s="201" t="s">
        <v>305</v>
      </c>
      <c r="E114" s="202" t="s">
        <v>510</v>
      </c>
      <c r="F114" s="203">
        <v>1</v>
      </c>
      <c r="G114" s="567">
        <v>10138</v>
      </c>
      <c r="H114" s="567" t="s">
        <v>1454</v>
      </c>
      <c r="I114" s="206" t="e">
        <v>#VALUE!</v>
      </c>
      <c r="J114" s="339">
        <v>260</v>
      </c>
      <c r="K114" s="339">
        <v>465437</v>
      </c>
      <c r="L114" s="201" t="s">
        <v>1494</v>
      </c>
      <c r="M114" s="201" t="str">
        <f t="shared" si="11"/>
        <v>他社が辞退したため</v>
      </c>
    </row>
    <row r="115" spans="1:13" s="577" customFormat="1" ht="13.5">
      <c r="A115" s="577">
        <f t="shared" si="8"/>
        <v>85</v>
      </c>
      <c r="B115" s="201" t="s">
        <v>1595</v>
      </c>
      <c r="C115" s="201" t="s">
        <v>690</v>
      </c>
      <c r="D115" s="201" t="s">
        <v>1596</v>
      </c>
      <c r="E115" s="202" t="s">
        <v>1493</v>
      </c>
      <c r="F115" s="203">
        <v>2</v>
      </c>
      <c r="G115" s="567">
        <v>9474</v>
      </c>
      <c r="H115" s="567">
        <v>9523</v>
      </c>
      <c r="I115" s="206">
        <f>G115/H115</f>
        <v>0.9948545626378242</v>
      </c>
      <c r="J115" s="339">
        <v>221</v>
      </c>
      <c r="K115" s="339">
        <v>476100</v>
      </c>
      <c r="L115" s="201" t="s">
        <v>1494</v>
      </c>
      <c r="M115" s="201" t="str">
        <f t="shared" si="11"/>
        <v>価格競争の結果</v>
      </c>
    </row>
    <row r="116" spans="1:13" s="577" customFormat="1" ht="13.5">
      <c r="A116" s="577">
        <f t="shared" si="8"/>
        <v>86</v>
      </c>
      <c r="B116" s="201" t="s">
        <v>1597</v>
      </c>
      <c r="C116" s="201" t="s">
        <v>678</v>
      </c>
      <c r="D116" s="201" t="s">
        <v>1514</v>
      </c>
      <c r="E116" s="202" t="s">
        <v>510</v>
      </c>
      <c r="F116" s="203">
        <v>1</v>
      </c>
      <c r="G116" s="567">
        <v>2574</v>
      </c>
      <c r="H116" s="567" t="s">
        <v>1454</v>
      </c>
      <c r="I116" s="206" t="e">
        <f>G116/H116</f>
        <v>#VALUE!</v>
      </c>
      <c r="J116" s="339">
        <v>66</v>
      </c>
      <c r="K116" s="339">
        <v>122913</v>
      </c>
      <c r="L116" s="201" t="s">
        <v>1494</v>
      </c>
      <c r="M116" s="201" t="str">
        <f t="shared" si="11"/>
        <v>他社が辞退したため</v>
      </c>
    </row>
    <row r="117" spans="1:13" s="577" customFormat="1" ht="13.5">
      <c r="A117" s="577">
        <f t="shared" si="8"/>
        <v>87</v>
      </c>
      <c r="B117" s="203" t="s">
        <v>1598</v>
      </c>
      <c r="C117" s="201" t="s">
        <v>678</v>
      </c>
      <c r="D117" s="201" t="s">
        <v>1450</v>
      </c>
      <c r="E117" s="202" t="s">
        <v>510</v>
      </c>
      <c r="F117" s="203">
        <v>1</v>
      </c>
      <c r="G117" s="586">
        <v>6240</v>
      </c>
      <c r="H117" s="567" t="s">
        <v>1454</v>
      </c>
      <c r="I117" s="206" t="e">
        <f>G117/H117</f>
        <v>#VALUE!</v>
      </c>
      <c r="J117" s="339">
        <v>154</v>
      </c>
      <c r="K117" s="339">
        <v>304391</v>
      </c>
      <c r="L117" s="201" t="s">
        <v>1494</v>
      </c>
      <c r="M117" s="201" t="str">
        <f t="shared" si="11"/>
        <v>他社が辞退したため</v>
      </c>
    </row>
    <row r="118" spans="1:13" s="577" customFormat="1" ht="13.5">
      <c r="A118" s="577">
        <f t="shared" si="8"/>
        <v>88</v>
      </c>
      <c r="B118" s="581" t="s">
        <v>1599</v>
      </c>
      <c r="C118" s="581" t="s">
        <v>797</v>
      </c>
      <c r="D118" s="581" t="s">
        <v>1450</v>
      </c>
      <c r="E118" s="581" t="s">
        <v>1493</v>
      </c>
      <c r="F118" s="203">
        <v>2</v>
      </c>
      <c r="G118" s="339">
        <v>1814</v>
      </c>
      <c r="H118" s="582" t="s">
        <v>1454</v>
      </c>
      <c r="I118" s="585" t="e">
        <f>G118/H118</f>
        <v>#VALUE!</v>
      </c>
      <c r="J118" s="339">
        <v>62</v>
      </c>
      <c r="K118" s="339">
        <v>71934</v>
      </c>
      <c r="L118" s="201" t="s">
        <v>1494</v>
      </c>
      <c r="M118" s="201" t="str">
        <f t="shared" si="11"/>
        <v>価格競争の結果</v>
      </c>
    </row>
    <row r="119" spans="1:13" s="577" customFormat="1" ht="13.5">
      <c r="A119" s="577">
        <f t="shared" si="8"/>
        <v>89</v>
      </c>
      <c r="B119" s="201" t="s">
        <v>1600</v>
      </c>
      <c r="C119" s="201" t="s">
        <v>329</v>
      </c>
      <c r="D119" s="201" t="s">
        <v>1450</v>
      </c>
      <c r="E119" s="202" t="s">
        <v>1493</v>
      </c>
      <c r="F119" s="588">
        <v>3</v>
      </c>
      <c r="G119" s="589">
        <v>2313</v>
      </c>
      <c r="H119" s="567" t="s">
        <v>1454</v>
      </c>
      <c r="I119" s="206" t="e">
        <f>G119/H119</f>
        <v>#VALUE!</v>
      </c>
      <c r="J119" s="590">
        <v>92</v>
      </c>
      <c r="K119" s="590">
        <v>84890</v>
      </c>
      <c r="L119" s="201" t="s">
        <v>1494</v>
      </c>
      <c r="M119" s="201" t="str">
        <f t="shared" si="11"/>
        <v>価格競争の結果</v>
      </c>
    </row>
    <row r="120" spans="1:13" s="577" customFormat="1" ht="13.5">
      <c r="A120" s="577">
        <f t="shared" si="8"/>
        <v>90</v>
      </c>
      <c r="B120" s="201" t="s">
        <v>1600</v>
      </c>
      <c r="C120" s="201" t="s">
        <v>329</v>
      </c>
      <c r="D120" s="201" t="s">
        <v>1450</v>
      </c>
      <c r="E120" s="202" t="s">
        <v>1493</v>
      </c>
      <c r="F120" s="203">
        <v>3</v>
      </c>
      <c r="G120" s="589">
        <v>3819</v>
      </c>
      <c r="H120" s="567" t="s">
        <v>1454</v>
      </c>
      <c r="I120" s="206" t="e">
        <f aca="true" t="shared" si="12" ref="I120:I333">G120/H120</f>
        <v>#VALUE!</v>
      </c>
      <c r="J120" s="568">
        <v>119</v>
      </c>
      <c r="K120" s="568">
        <v>162125</v>
      </c>
      <c r="L120" s="201" t="s">
        <v>1494</v>
      </c>
      <c r="M120" s="201" t="str">
        <f t="shared" si="11"/>
        <v>価格競争の結果</v>
      </c>
    </row>
    <row r="121" spans="1:13" s="577" customFormat="1" ht="13.5">
      <c r="A121" s="577">
        <f t="shared" si="8"/>
        <v>91</v>
      </c>
      <c r="B121" s="201" t="s">
        <v>1600</v>
      </c>
      <c r="C121" s="201" t="s">
        <v>329</v>
      </c>
      <c r="D121" s="201" t="s">
        <v>1450</v>
      </c>
      <c r="E121" s="202" t="s">
        <v>1493</v>
      </c>
      <c r="F121" s="203">
        <v>3</v>
      </c>
      <c r="G121" s="589">
        <v>11388</v>
      </c>
      <c r="H121" s="567" t="s">
        <v>1454</v>
      </c>
      <c r="I121" s="206" t="e">
        <f t="shared" si="12"/>
        <v>#VALUE!</v>
      </c>
      <c r="J121" s="568">
        <v>322</v>
      </c>
      <c r="K121" s="568">
        <v>504644</v>
      </c>
      <c r="L121" s="201" t="s">
        <v>1494</v>
      </c>
      <c r="M121" s="201" t="str">
        <f t="shared" si="11"/>
        <v>価格競争の結果</v>
      </c>
    </row>
    <row r="122" spans="1:13" s="577" customFormat="1" ht="13.5">
      <c r="A122" s="577">
        <f t="shared" si="8"/>
        <v>92</v>
      </c>
      <c r="B122" s="201" t="s">
        <v>1600</v>
      </c>
      <c r="C122" s="201" t="s">
        <v>329</v>
      </c>
      <c r="D122" s="201" t="s">
        <v>1450</v>
      </c>
      <c r="E122" s="202" t="s">
        <v>1493</v>
      </c>
      <c r="F122" s="203">
        <v>3</v>
      </c>
      <c r="G122" s="589">
        <v>2473</v>
      </c>
      <c r="H122" s="567" t="s">
        <v>1454</v>
      </c>
      <c r="I122" s="206" t="e">
        <f t="shared" si="12"/>
        <v>#VALUE!</v>
      </c>
      <c r="J122" s="568">
        <v>101</v>
      </c>
      <c r="K122" s="568">
        <v>88553</v>
      </c>
      <c r="L122" s="201" t="s">
        <v>1494</v>
      </c>
      <c r="M122" s="201" t="str">
        <f t="shared" si="11"/>
        <v>価格競争の結果</v>
      </c>
    </row>
    <row r="123" spans="1:13" s="577" customFormat="1" ht="13.5">
      <c r="A123" s="577">
        <f t="shared" si="8"/>
        <v>93</v>
      </c>
      <c r="B123" s="201" t="s">
        <v>1600</v>
      </c>
      <c r="C123" s="201" t="s">
        <v>329</v>
      </c>
      <c r="D123" s="201" t="s">
        <v>1450</v>
      </c>
      <c r="E123" s="202" t="s">
        <v>1493</v>
      </c>
      <c r="F123" s="203">
        <v>3</v>
      </c>
      <c r="G123" s="589">
        <v>2774</v>
      </c>
      <c r="H123" s="567" t="s">
        <v>1454</v>
      </c>
      <c r="I123" s="206" t="e">
        <f t="shared" si="12"/>
        <v>#VALUE!</v>
      </c>
      <c r="J123" s="568">
        <v>67</v>
      </c>
      <c r="K123" s="568">
        <v>138579</v>
      </c>
      <c r="L123" s="201" t="s">
        <v>1494</v>
      </c>
      <c r="M123" s="201" t="str">
        <f t="shared" si="11"/>
        <v>価格競争の結果</v>
      </c>
    </row>
    <row r="124" spans="1:13" s="577" customFormat="1" ht="13.5">
      <c r="A124" s="577">
        <f t="shared" si="8"/>
        <v>94</v>
      </c>
      <c r="B124" s="201" t="s">
        <v>1600</v>
      </c>
      <c r="C124" s="201" t="s">
        <v>329</v>
      </c>
      <c r="D124" s="201" t="s">
        <v>1450</v>
      </c>
      <c r="E124" s="202" t="s">
        <v>1493</v>
      </c>
      <c r="F124" s="203">
        <v>3</v>
      </c>
      <c r="G124" s="589">
        <v>3547</v>
      </c>
      <c r="H124" s="567" t="s">
        <v>1454</v>
      </c>
      <c r="I124" s="211" t="e">
        <f t="shared" si="12"/>
        <v>#VALUE!</v>
      </c>
      <c r="J124" s="568">
        <v>90</v>
      </c>
      <c r="K124" s="568">
        <v>170401</v>
      </c>
      <c r="L124" s="201" t="s">
        <v>1494</v>
      </c>
      <c r="M124" s="201" t="str">
        <f t="shared" si="11"/>
        <v>価格競争の結果</v>
      </c>
    </row>
    <row r="125" spans="1:13" s="577" customFormat="1" ht="13.5">
      <c r="A125" s="577">
        <f t="shared" si="8"/>
        <v>95</v>
      </c>
      <c r="B125" s="201" t="s">
        <v>1600</v>
      </c>
      <c r="C125" s="201" t="s">
        <v>329</v>
      </c>
      <c r="D125" s="201" t="s">
        <v>1450</v>
      </c>
      <c r="E125" s="202" t="s">
        <v>1493</v>
      </c>
      <c r="F125" s="203">
        <v>3</v>
      </c>
      <c r="G125" s="589">
        <v>2006</v>
      </c>
      <c r="H125" s="567" t="s">
        <v>1454</v>
      </c>
      <c r="I125" s="211" t="e">
        <f t="shared" si="12"/>
        <v>#VALUE!</v>
      </c>
      <c r="J125" s="568">
        <v>47</v>
      </c>
      <c r="K125" s="568">
        <v>102581</v>
      </c>
      <c r="L125" s="201" t="s">
        <v>1494</v>
      </c>
      <c r="M125" s="201" t="str">
        <f t="shared" si="11"/>
        <v>価格競争の結果</v>
      </c>
    </row>
    <row r="126" spans="1:13" s="577" customFormat="1" ht="13.5">
      <c r="A126" s="577">
        <f t="shared" si="8"/>
        <v>96</v>
      </c>
      <c r="B126" s="201" t="s">
        <v>1600</v>
      </c>
      <c r="C126" s="201" t="s">
        <v>329</v>
      </c>
      <c r="D126" s="201" t="s">
        <v>1450</v>
      </c>
      <c r="E126" s="202" t="s">
        <v>1493</v>
      </c>
      <c r="F126" s="203">
        <v>3</v>
      </c>
      <c r="G126" s="589">
        <v>3349</v>
      </c>
      <c r="H126" s="567">
        <v>3540</v>
      </c>
      <c r="I126" s="206">
        <f t="shared" si="12"/>
        <v>0.946045197740113</v>
      </c>
      <c r="J126" s="568">
        <v>102</v>
      </c>
      <c r="K126" s="568">
        <v>143478</v>
      </c>
      <c r="L126" s="201" t="s">
        <v>1494</v>
      </c>
      <c r="M126" s="201" t="str">
        <f t="shared" si="11"/>
        <v>価格競争の結果</v>
      </c>
    </row>
    <row r="127" spans="1:13" s="577" customFormat="1" ht="13.5">
      <c r="A127" s="577">
        <f t="shared" si="8"/>
        <v>97</v>
      </c>
      <c r="B127" s="201" t="s">
        <v>1600</v>
      </c>
      <c r="C127" s="201" t="s">
        <v>329</v>
      </c>
      <c r="D127" s="201" t="s">
        <v>1450</v>
      </c>
      <c r="E127" s="202" t="s">
        <v>1493</v>
      </c>
      <c r="F127" s="203">
        <v>3</v>
      </c>
      <c r="G127" s="589">
        <v>3198</v>
      </c>
      <c r="H127" s="567" t="s">
        <v>1454</v>
      </c>
      <c r="I127" s="211" t="e">
        <f t="shared" si="12"/>
        <v>#VALUE!</v>
      </c>
      <c r="J127" s="568">
        <v>82</v>
      </c>
      <c r="K127" s="568">
        <v>151903</v>
      </c>
      <c r="L127" s="201" t="s">
        <v>1494</v>
      </c>
      <c r="M127" s="201" t="str">
        <f t="shared" si="11"/>
        <v>価格競争の結果</v>
      </c>
    </row>
    <row r="128" spans="1:13" s="577" customFormat="1" ht="13.5">
      <c r="A128" s="577">
        <f t="shared" si="8"/>
        <v>98</v>
      </c>
      <c r="B128" s="201" t="s">
        <v>1600</v>
      </c>
      <c r="C128" s="201" t="s">
        <v>329</v>
      </c>
      <c r="D128" s="201" t="s">
        <v>1450</v>
      </c>
      <c r="E128" s="202" t="s">
        <v>1493</v>
      </c>
      <c r="F128" s="203">
        <v>3</v>
      </c>
      <c r="G128" s="589">
        <v>2339</v>
      </c>
      <c r="H128" s="567" t="s">
        <v>1454</v>
      </c>
      <c r="I128" s="211" t="e">
        <f t="shared" si="12"/>
        <v>#VALUE!</v>
      </c>
      <c r="J128" s="568">
        <v>65</v>
      </c>
      <c r="K128" s="568">
        <v>105655</v>
      </c>
      <c r="L128" s="201" t="s">
        <v>1494</v>
      </c>
      <c r="M128" s="201" t="str">
        <f t="shared" si="11"/>
        <v>価格競争の結果</v>
      </c>
    </row>
    <row r="129" spans="1:13" s="577" customFormat="1" ht="13.5">
      <c r="A129" s="577">
        <f t="shared" si="8"/>
        <v>99</v>
      </c>
      <c r="B129" s="201" t="s">
        <v>1600</v>
      </c>
      <c r="C129" s="201" t="s">
        <v>329</v>
      </c>
      <c r="D129" s="201" t="s">
        <v>1450</v>
      </c>
      <c r="E129" s="202" t="s">
        <v>1493</v>
      </c>
      <c r="F129" s="203">
        <v>3</v>
      </c>
      <c r="G129" s="589">
        <v>4550</v>
      </c>
      <c r="H129" s="567" t="s">
        <v>1454</v>
      </c>
      <c r="I129" s="206" t="e">
        <f t="shared" si="12"/>
        <v>#VALUE!</v>
      </c>
      <c r="J129" s="568">
        <v>174</v>
      </c>
      <c r="K129" s="568">
        <v>171163</v>
      </c>
      <c r="L129" s="201" t="s">
        <v>1494</v>
      </c>
      <c r="M129" s="201" t="str">
        <f t="shared" si="11"/>
        <v>価格競争の結果</v>
      </c>
    </row>
    <row r="130" spans="1:13" s="577" customFormat="1" ht="13.5">
      <c r="A130" s="577">
        <f t="shared" si="8"/>
        <v>100</v>
      </c>
      <c r="B130" s="201" t="s">
        <v>1600</v>
      </c>
      <c r="C130" s="201" t="s">
        <v>329</v>
      </c>
      <c r="D130" s="201" t="s">
        <v>1450</v>
      </c>
      <c r="E130" s="202" t="s">
        <v>1493</v>
      </c>
      <c r="F130" s="203">
        <v>3</v>
      </c>
      <c r="G130" s="589">
        <v>2137</v>
      </c>
      <c r="H130" s="567">
        <v>2180</v>
      </c>
      <c r="I130" s="211">
        <f t="shared" si="12"/>
        <v>0.9802752293577982</v>
      </c>
      <c r="J130" s="568">
        <v>53</v>
      </c>
      <c r="K130" s="568">
        <v>104391</v>
      </c>
      <c r="L130" s="201" t="s">
        <v>1494</v>
      </c>
      <c r="M130" s="201" t="str">
        <f t="shared" si="11"/>
        <v>価格競争の結果</v>
      </c>
    </row>
    <row r="131" spans="1:13" s="577" customFormat="1" ht="13.5">
      <c r="A131" s="577">
        <f t="shared" si="8"/>
        <v>101</v>
      </c>
      <c r="B131" s="201" t="s">
        <v>1600</v>
      </c>
      <c r="C131" s="201" t="s">
        <v>329</v>
      </c>
      <c r="D131" s="201" t="s">
        <v>1450</v>
      </c>
      <c r="E131" s="202" t="s">
        <v>1493</v>
      </c>
      <c r="F131" s="203">
        <v>3</v>
      </c>
      <c r="G131" s="589">
        <v>2393</v>
      </c>
      <c r="H131" s="567" t="s">
        <v>1454</v>
      </c>
      <c r="I131" s="211" t="e">
        <f t="shared" si="12"/>
        <v>#VALUE!</v>
      </c>
      <c r="J131" s="568">
        <v>61</v>
      </c>
      <c r="K131" s="568">
        <v>114183</v>
      </c>
      <c r="L131" s="201" t="s">
        <v>1494</v>
      </c>
      <c r="M131" s="201" t="str">
        <f t="shared" si="11"/>
        <v>価格競争の結果</v>
      </c>
    </row>
    <row r="132" spans="1:13" s="577" customFormat="1" ht="13.5">
      <c r="A132" s="577">
        <f t="shared" si="8"/>
        <v>102</v>
      </c>
      <c r="B132" s="201" t="s">
        <v>1600</v>
      </c>
      <c r="C132" s="201" t="s">
        <v>329</v>
      </c>
      <c r="D132" s="201" t="s">
        <v>1450</v>
      </c>
      <c r="E132" s="202" t="s">
        <v>1493</v>
      </c>
      <c r="F132" s="203">
        <v>3</v>
      </c>
      <c r="G132" s="589">
        <v>2736</v>
      </c>
      <c r="H132" s="567">
        <v>2783</v>
      </c>
      <c r="I132" s="206">
        <f t="shared" si="12"/>
        <v>0.9831117499101689</v>
      </c>
      <c r="J132" s="568">
        <v>65</v>
      </c>
      <c r="K132" s="568">
        <v>138378</v>
      </c>
      <c r="L132" s="201" t="s">
        <v>1494</v>
      </c>
      <c r="M132" s="201" t="str">
        <f t="shared" si="11"/>
        <v>価格競争の結果</v>
      </c>
    </row>
    <row r="133" spans="1:13" s="577" customFormat="1" ht="13.5">
      <c r="A133" s="577">
        <f t="shared" si="8"/>
        <v>103</v>
      </c>
      <c r="B133" s="201" t="s">
        <v>1600</v>
      </c>
      <c r="C133" s="201" t="s">
        <v>329</v>
      </c>
      <c r="D133" s="201" t="s">
        <v>1450</v>
      </c>
      <c r="E133" s="202" t="s">
        <v>1493</v>
      </c>
      <c r="F133" s="203">
        <v>3</v>
      </c>
      <c r="G133" s="589">
        <v>4153</v>
      </c>
      <c r="H133" s="567" t="s">
        <v>1454</v>
      </c>
      <c r="I133" s="211" t="e">
        <f t="shared" si="12"/>
        <v>#VALUE!</v>
      </c>
      <c r="J133" s="568">
        <v>149</v>
      </c>
      <c r="K133" s="568">
        <v>162655</v>
      </c>
      <c r="L133" s="201" t="s">
        <v>1494</v>
      </c>
      <c r="M133" s="201" t="str">
        <f t="shared" si="11"/>
        <v>価格競争の結果</v>
      </c>
    </row>
    <row r="134" spans="1:13" s="577" customFormat="1" ht="13.5">
      <c r="A134" s="577">
        <f t="shared" si="8"/>
        <v>104</v>
      </c>
      <c r="B134" s="201" t="s">
        <v>1600</v>
      </c>
      <c r="C134" s="201" t="s">
        <v>329</v>
      </c>
      <c r="D134" s="201" t="s">
        <v>1450</v>
      </c>
      <c r="E134" s="202" t="s">
        <v>1493</v>
      </c>
      <c r="F134" s="203">
        <v>3</v>
      </c>
      <c r="G134" s="589">
        <v>1780</v>
      </c>
      <c r="H134" s="567" t="s">
        <v>1454</v>
      </c>
      <c r="I134" s="211" t="e">
        <f t="shared" si="12"/>
        <v>#VALUE!</v>
      </c>
      <c r="J134" s="568">
        <v>45</v>
      </c>
      <c r="K134" s="568">
        <v>85481</v>
      </c>
      <c r="L134" s="201" t="s">
        <v>1494</v>
      </c>
      <c r="M134" s="201" t="str">
        <f t="shared" si="11"/>
        <v>価格競争の結果</v>
      </c>
    </row>
    <row r="135" spans="1:13" s="577" customFormat="1" ht="13.5">
      <c r="A135" s="577">
        <f t="shared" si="8"/>
        <v>105</v>
      </c>
      <c r="B135" s="201" t="s">
        <v>1600</v>
      </c>
      <c r="C135" s="201" t="s">
        <v>329</v>
      </c>
      <c r="D135" s="201" t="s">
        <v>1450</v>
      </c>
      <c r="E135" s="202" t="s">
        <v>1493</v>
      </c>
      <c r="F135" s="203">
        <v>3</v>
      </c>
      <c r="G135" s="589">
        <v>4602</v>
      </c>
      <c r="H135" s="567" t="s">
        <v>1454</v>
      </c>
      <c r="I135" s="211" t="e">
        <f t="shared" si="12"/>
        <v>#VALUE!</v>
      </c>
      <c r="J135" s="568">
        <v>179</v>
      </c>
      <c r="K135" s="568">
        <v>171403</v>
      </c>
      <c r="L135" s="201" t="s">
        <v>1494</v>
      </c>
      <c r="M135" s="201" t="str">
        <f t="shared" si="11"/>
        <v>価格競争の結果</v>
      </c>
    </row>
    <row r="136" spans="1:13" s="577" customFormat="1" ht="13.5">
      <c r="A136" s="577">
        <f t="shared" si="8"/>
        <v>106</v>
      </c>
      <c r="B136" s="201" t="s">
        <v>1600</v>
      </c>
      <c r="C136" s="201" t="s">
        <v>329</v>
      </c>
      <c r="D136" s="201" t="s">
        <v>1450</v>
      </c>
      <c r="E136" s="202" t="s">
        <v>1493</v>
      </c>
      <c r="F136" s="203">
        <v>3</v>
      </c>
      <c r="G136" s="589">
        <v>3185</v>
      </c>
      <c r="H136" s="567" t="s">
        <v>1454</v>
      </c>
      <c r="I136" s="206" t="e">
        <f t="shared" si="12"/>
        <v>#VALUE!</v>
      </c>
      <c r="J136" s="568">
        <v>76</v>
      </c>
      <c r="K136" s="568">
        <v>160694</v>
      </c>
      <c r="L136" s="201" t="s">
        <v>1494</v>
      </c>
      <c r="M136" s="201" t="str">
        <f t="shared" si="11"/>
        <v>価格競争の結果</v>
      </c>
    </row>
    <row r="137" spans="1:13" s="577" customFormat="1" ht="13.5">
      <c r="A137" s="577">
        <f t="shared" si="8"/>
        <v>107</v>
      </c>
      <c r="B137" s="201" t="s">
        <v>1600</v>
      </c>
      <c r="C137" s="201" t="s">
        <v>329</v>
      </c>
      <c r="D137" s="201" t="s">
        <v>1450</v>
      </c>
      <c r="E137" s="202" t="s">
        <v>1493</v>
      </c>
      <c r="F137" s="203">
        <v>3</v>
      </c>
      <c r="G137" s="589">
        <v>2281</v>
      </c>
      <c r="H137" s="567" t="s">
        <v>1454</v>
      </c>
      <c r="I137" s="211" t="e">
        <f t="shared" si="12"/>
        <v>#VALUE!</v>
      </c>
      <c r="J137" s="568">
        <v>58</v>
      </c>
      <c r="K137" s="568">
        <v>109063</v>
      </c>
      <c r="L137" s="201" t="s">
        <v>1494</v>
      </c>
      <c r="M137" s="201" t="str">
        <f t="shared" si="11"/>
        <v>価格競争の結果</v>
      </c>
    </row>
    <row r="138" spans="1:13" s="577" customFormat="1" ht="13.5">
      <c r="A138" s="577">
        <f t="shared" si="8"/>
        <v>108</v>
      </c>
      <c r="B138" s="201" t="s">
        <v>1600</v>
      </c>
      <c r="C138" s="201" t="s">
        <v>329</v>
      </c>
      <c r="D138" s="201" t="s">
        <v>1450</v>
      </c>
      <c r="E138" s="202" t="s">
        <v>1493</v>
      </c>
      <c r="F138" s="203">
        <v>3</v>
      </c>
      <c r="G138" s="589">
        <v>3342</v>
      </c>
      <c r="H138" s="567" t="s">
        <v>1454</v>
      </c>
      <c r="I138" s="211" t="e">
        <f t="shared" si="12"/>
        <v>#VALUE!</v>
      </c>
      <c r="J138" s="568">
        <v>86</v>
      </c>
      <c r="K138" s="568">
        <v>158384</v>
      </c>
      <c r="L138" s="201" t="s">
        <v>1494</v>
      </c>
      <c r="M138" s="201" t="str">
        <f t="shared" si="11"/>
        <v>価格競争の結果</v>
      </c>
    </row>
    <row r="139" spans="1:13" s="577" customFormat="1" ht="13.5">
      <c r="A139" s="577">
        <f t="shared" si="8"/>
        <v>109</v>
      </c>
      <c r="B139" s="201" t="s">
        <v>1600</v>
      </c>
      <c r="C139" s="201" t="s">
        <v>329</v>
      </c>
      <c r="D139" s="201" t="s">
        <v>1450</v>
      </c>
      <c r="E139" s="202" t="s">
        <v>1493</v>
      </c>
      <c r="F139" s="203">
        <v>3</v>
      </c>
      <c r="G139" s="589">
        <v>3418</v>
      </c>
      <c r="H139" s="567" t="s">
        <v>1454</v>
      </c>
      <c r="I139" s="211" t="e">
        <f t="shared" si="12"/>
        <v>#VALUE!</v>
      </c>
      <c r="J139" s="568">
        <v>141</v>
      </c>
      <c r="K139" s="568">
        <v>121851</v>
      </c>
      <c r="L139" s="201" t="s">
        <v>1494</v>
      </c>
      <c r="M139" s="201" t="str">
        <f t="shared" si="11"/>
        <v>価格競争の結果</v>
      </c>
    </row>
    <row r="140" spans="1:13" s="577" customFormat="1" ht="13.5">
      <c r="A140" s="577">
        <f t="shared" si="8"/>
        <v>110</v>
      </c>
      <c r="B140" s="201" t="s">
        <v>1600</v>
      </c>
      <c r="C140" s="201" t="s">
        <v>329</v>
      </c>
      <c r="D140" s="201" t="s">
        <v>1450</v>
      </c>
      <c r="E140" s="202" t="s">
        <v>1493</v>
      </c>
      <c r="F140" s="203">
        <v>3</v>
      </c>
      <c r="G140" s="589">
        <v>2909</v>
      </c>
      <c r="H140" s="567" t="s">
        <v>1454</v>
      </c>
      <c r="I140" s="211" t="e">
        <f t="shared" si="12"/>
        <v>#VALUE!</v>
      </c>
      <c r="J140" s="568">
        <v>85</v>
      </c>
      <c r="K140" s="568">
        <v>124872</v>
      </c>
      <c r="L140" s="201" t="s">
        <v>1494</v>
      </c>
      <c r="M140" s="201" t="str">
        <f t="shared" si="11"/>
        <v>価格競争の結果</v>
      </c>
    </row>
    <row r="141" spans="1:13" s="577" customFormat="1" ht="13.5">
      <c r="A141" s="577">
        <f t="shared" si="8"/>
        <v>111</v>
      </c>
      <c r="B141" s="201" t="s">
        <v>1600</v>
      </c>
      <c r="C141" s="201" t="s">
        <v>329</v>
      </c>
      <c r="D141" s="201" t="s">
        <v>1450</v>
      </c>
      <c r="E141" s="202" t="s">
        <v>1493</v>
      </c>
      <c r="F141" s="203">
        <v>3</v>
      </c>
      <c r="G141" s="589">
        <v>2572</v>
      </c>
      <c r="H141" s="567" t="s">
        <v>1454</v>
      </c>
      <c r="I141" s="211" t="e">
        <f t="shared" si="12"/>
        <v>#VALUE!</v>
      </c>
      <c r="J141" s="568">
        <v>66</v>
      </c>
      <c r="K141" s="568">
        <v>122069</v>
      </c>
      <c r="L141" s="201" t="s">
        <v>1494</v>
      </c>
      <c r="M141" s="201" t="str">
        <f t="shared" si="11"/>
        <v>価格競争の結果</v>
      </c>
    </row>
    <row r="142" spans="1:13" s="577" customFormat="1" ht="13.5">
      <c r="A142" s="577">
        <f t="shared" si="8"/>
        <v>112</v>
      </c>
      <c r="B142" s="201" t="s">
        <v>1600</v>
      </c>
      <c r="C142" s="201" t="s">
        <v>329</v>
      </c>
      <c r="D142" s="201" t="s">
        <v>1450</v>
      </c>
      <c r="E142" s="202" t="s">
        <v>1493</v>
      </c>
      <c r="F142" s="203">
        <v>3</v>
      </c>
      <c r="G142" s="589">
        <v>4443</v>
      </c>
      <c r="H142" s="567" t="s">
        <v>1454</v>
      </c>
      <c r="I142" s="211" t="e">
        <f t="shared" si="12"/>
        <v>#VALUE!</v>
      </c>
      <c r="J142" s="568">
        <v>163</v>
      </c>
      <c r="K142" s="568">
        <v>171551</v>
      </c>
      <c r="L142" s="201" t="s">
        <v>1494</v>
      </c>
      <c r="M142" s="201" t="str">
        <f t="shared" si="11"/>
        <v>価格競争の結果</v>
      </c>
    </row>
    <row r="143" spans="1:13" s="577" customFormat="1" ht="13.5">
      <c r="A143" s="577">
        <f t="shared" si="8"/>
        <v>113</v>
      </c>
      <c r="B143" s="201" t="s">
        <v>1600</v>
      </c>
      <c r="C143" s="201" t="s">
        <v>329</v>
      </c>
      <c r="D143" s="201" t="s">
        <v>1450</v>
      </c>
      <c r="E143" s="202" t="s">
        <v>1493</v>
      </c>
      <c r="F143" s="203">
        <v>3</v>
      </c>
      <c r="G143" s="589">
        <v>6630</v>
      </c>
      <c r="H143" s="567" t="s">
        <v>1454</v>
      </c>
      <c r="I143" s="211" t="e">
        <f t="shared" si="12"/>
        <v>#VALUE!</v>
      </c>
      <c r="J143" s="568">
        <v>358</v>
      </c>
      <c r="K143" s="568">
        <v>180883</v>
      </c>
      <c r="L143" s="201" t="s">
        <v>1494</v>
      </c>
      <c r="M143" s="201" t="str">
        <f t="shared" si="11"/>
        <v>価格競争の結果</v>
      </c>
    </row>
    <row r="144" spans="1:13" s="577" customFormat="1" ht="13.5">
      <c r="A144" s="577">
        <f t="shared" si="8"/>
        <v>114</v>
      </c>
      <c r="B144" s="201" t="s">
        <v>1600</v>
      </c>
      <c r="C144" s="201" t="s">
        <v>329</v>
      </c>
      <c r="D144" s="201" t="s">
        <v>1450</v>
      </c>
      <c r="E144" s="202" t="s">
        <v>1493</v>
      </c>
      <c r="F144" s="203">
        <v>3</v>
      </c>
      <c r="G144" s="589">
        <v>3164</v>
      </c>
      <c r="H144" s="567" t="s">
        <v>1454</v>
      </c>
      <c r="I144" s="211" t="e">
        <f t="shared" si="12"/>
        <v>#VALUE!</v>
      </c>
      <c r="J144" s="568">
        <v>85</v>
      </c>
      <c r="K144" s="568">
        <v>147580</v>
      </c>
      <c r="L144" s="201" t="s">
        <v>1494</v>
      </c>
      <c r="M144" s="201" t="str">
        <f t="shared" si="11"/>
        <v>価格競争の結果</v>
      </c>
    </row>
    <row r="145" spans="1:13" s="577" customFormat="1" ht="13.5">
      <c r="A145" s="577">
        <f t="shared" si="8"/>
        <v>115</v>
      </c>
      <c r="B145" s="201" t="s">
        <v>1600</v>
      </c>
      <c r="C145" s="201" t="s">
        <v>329</v>
      </c>
      <c r="D145" s="201" t="s">
        <v>1450</v>
      </c>
      <c r="E145" s="202" t="s">
        <v>1493</v>
      </c>
      <c r="F145" s="203">
        <v>3</v>
      </c>
      <c r="G145" s="589">
        <v>2658</v>
      </c>
      <c r="H145" s="567" t="s">
        <v>1454</v>
      </c>
      <c r="I145" s="211" t="e">
        <f t="shared" si="12"/>
        <v>#VALUE!</v>
      </c>
      <c r="J145" s="568">
        <v>68</v>
      </c>
      <c r="K145" s="568">
        <v>126542</v>
      </c>
      <c r="L145" s="201" t="s">
        <v>1494</v>
      </c>
      <c r="M145" s="201" t="str">
        <f t="shared" si="11"/>
        <v>価格競争の結果</v>
      </c>
    </row>
    <row r="146" spans="1:13" s="577" customFormat="1" ht="13.5">
      <c r="A146" s="577">
        <f t="shared" si="8"/>
        <v>116</v>
      </c>
      <c r="B146" s="201" t="s">
        <v>1600</v>
      </c>
      <c r="C146" s="201" t="s">
        <v>329</v>
      </c>
      <c r="D146" s="201" t="s">
        <v>1450</v>
      </c>
      <c r="E146" s="202" t="s">
        <v>1493</v>
      </c>
      <c r="F146" s="203">
        <v>3</v>
      </c>
      <c r="G146" s="589">
        <v>1446</v>
      </c>
      <c r="H146" s="567" t="s">
        <v>1454</v>
      </c>
      <c r="I146" s="211" t="e">
        <f t="shared" si="12"/>
        <v>#VALUE!</v>
      </c>
      <c r="J146" s="568">
        <v>35</v>
      </c>
      <c r="K146" s="568">
        <v>71825</v>
      </c>
      <c r="L146" s="201" t="s">
        <v>1494</v>
      </c>
      <c r="M146" s="201" t="str">
        <f t="shared" si="11"/>
        <v>価格競争の結果</v>
      </c>
    </row>
    <row r="147" spans="1:13" s="577" customFormat="1" ht="13.5">
      <c r="A147" s="577">
        <f t="shared" si="8"/>
        <v>117</v>
      </c>
      <c r="B147" s="201" t="s">
        <v>1600</v>
      </c>
      <c r="C147" s="201" t="s">
        <v>329</v>
      </c>
      <c r="D147" s="201" t="s">
        <v>1450</v>
      </c>
      <c r="E147" s="202" t="s">
        <v>1493</v>
      </c>
      <c r="F147" s="203">
        <v>3</v>
      </c>
      <c r="G147" s="589">
        <v>2785</v>
      </c>
      <c r="H147" s="567" t="s">
        <v>1454</v>
      </c>
      <c r="I147" s="211" t="e">
        <f t="shared" si="12"/>
        <v>#VALUE!</v>
      </c>
      <c r="J147" s="568">
        <v>68</v>
      </c>
      <c r="K147" s="568">
        <v>138102</v>
      </c>
      <c r="L147" s="201" t="s">
        <v>1494</v>
      </c>
      <c r="M147" s="201" t="str">
        <f t="shared" si="11"/>
        <v>価格競争の結果</v>
      </c>
    </row>
    <row r="148" spans="1:13" s="577" customFormat="1" ht="13.5">
      <c r="A148" s="577">
        <f t="shared" si="8"/>
        <v>118</v>
      </c>
      <c r="B148" s="201" t="s">
        <v>1600</v>
      </c>
      <c r="C148" s="201" t="s">
        <v>329</v>
      </c>
      <c r="D148" s="201" t="s">
        <v>1450</v>
      </c>
      <c r="E148" s="202" t="s">
        <v>1493</v>
      </c>
      <c r="F148" s="203">
        <v>3</v>
      </c>
      <c r="G148" s="589">
        <v>3357</v>
      </c>
      <c r="H148" s="567" t="s">
        <v>1454</v>
      </c>
      <c r="I148" s="211" t="e">
        <f t="shared" si="12"/>
        <v>#VALUE!</v>
      </c>
      <c r="J148" s="568">
        <v>85</v>
      </c>
      <c r="K148" s="568">
        <v>161636</v>
      </c>
      <c r="L148" s="201" t="s">
        <v>1494</v>
      </c>
      <c r="M148" s="201" t="str">
        <f t="shared" si="11"/>
        <v>価格競争の結果</v>
      </c>
    </row>
    <row r="149" spans="1:13" s="577" customFormat="1" ht="13.5">
      <c r="A149" s="577">
        <f t="shared" si="8"/>
        <v>119</v>
      </c>
      <c r="B149" s="201" t="s">
        <v>1600</v>
      </c>
      <c r="C149" s="201" t="s">
        <v>329</v>
      </c>
      <c r="D149" s="201" t="s">
        <v>1450</v>
      </c>
      <c r="E149" s="202" t="s">
        <v>1493</v>
      </c>
      <c r="F149" s="203">
        <v>3</v>
      </c>
      <c r="G149" s="589">
        <v>3047</v>
      </c>
      <c r="H149" s="567" t="s">
        <v>1454</v>
      </c>
      <c r="I149" s="211" t="e">
        <f t="shared" si="12"/>
        <v>#VALUE!</v>
      </c>
      <c r="J149" s="568">
        <v>80</v>
      </c>
      <c r="K149" s="568">
        <v>141623</v>
      </c>
      <c r="L149" s="201" t="s">
        <v>1494</v>
      </c>
      <c r="M149" s="201" t="str">
        <f t="shared" si="11"/>
        <v>価格競争の結果</v>
      </c>
    </row>
    <row r="150" spans="1:13" s="577" customFormat="1" ht="13.5">
      <c r="A150" s="577">
        <f t="shared" si="8"/>
        <v>120</v>
      </c>
      <c r="B150" s="201" t="s">
        <v>1600</v>
      </c>
      <c r="C150" s="201" t="s">
        <v>329</v>
      </c>
      <c r="D150" s="201" t="s">
        <v>1450</v>
      </c>
      <c r="E150" s="202" t="s">
        <v>1493</v>
      </c>
      <c r="F150" s="203">
        <v>3</v>
      </c>
      <c r="G150" s="589">
        <v>3683</v>
      </c>
      <c r="H150" s="567" t="s">
        <v>1454</v>
      </c>
      <c r="I150" s="211" t="e">
        <f t="shared" si="12"/>
        <v>#VALUE!</v>
      </c>
      <c r="J150" s="568">
        <v>94</v>
      </c>
      <c r="K150" s="568">
        <v>175656</v>
      </c>
      <c r="L150" s="201" t="s">
        <v>1494</v>
      </c>
      <c r="M150" s="201" t="str">
        <f t="shared" si="11"/>
        <v>価格競争の結果</v>
      </c>
    </row>
    <row r="151" spans="1:13" s="577" customFormat="1" ht="13.5">
      <c r="A151" s="577">
        <f t="shared" si="8"/>
        <v>121</v>
      </c>
      <c r="B151" s="201" t="s">
        <v>1600</v>
      </c>
      <c r="C151" s="201" t="s">
        <v>329</v>
      </c>
      <c r="D151" s="201" t="s">
        <v>1450</v>
      </c>
      <c r="E151" s="202" t="s">
        <v>1493</v>
      </c>
      <c r="F151" s="203">
        <v>3</v>
      </c>
      <c r="G151" s="589">
        <v>2635</v>
      </c>
      <c r="H151" s="567" t="s">
        <v>1454</v>
      </c>
      <c r="I151" s="211" t="e">
        <f t="shared" si="12"/>
        <v>#VALUE!</v>
      </c>
      <c r="J151" s="568">
        <v>66</v>
      </c>
      <c r="K151" s="568">
        <v>127627</v>
      </c>
      <c r="L151" s="201" t="s">
        <v>1494</v>
      </c>
      <c r="M151" s="201" t="str">
        <f t="shared" si="11"/>
        <v>価格競争の結果</v>
      </c>
    </row>
    <row r="152" spans="1:13" s="577" customFormat="1" ht="13.5">
      <c r="A152" s="577">
        <f t="shared" si="8"/>
        <v>122</v>
      </c>
      <c r="B152" s="201" t="s">
        <v>1600</v>
      </c>
      <c r="C152" s="201" t="s">
        <v>329</v>
      </c>
      <c r="D152" s="201" t="s">
        <v>1450</v>
      </c>
      <c r="E152" s="202" t="s">
        <v>1493</v>
      </c>
      <c r="F152" s="203">
        <v>3</v>
      </c>
      <c r="G152" s="589">
        <v>2424</v>
      </c>
      <c r="H152" s="567" t="s">
        <v>1454</v>
      </c>
      <c r="I152" s="211" t="e">
        <f t="shared" si="12"/>
        <v>#VALUE!</v>
      </c>
      <c r="J152" s="568">
        <v>62</v>
      </c>
      <c r="K152" s="568">
        <v>115109</v>
      </c>
      <c r="L152" s="201" t="s">
        <v>1494</v>
      </c>
      <c r="M152" s="201" t="str">
        <f t="shared" si="11"/>
        <v>価格競争の結果</v>
      </c>
    </row>
    <row r="153" spans="1:13" s="577" customFormat="1" ht="13.5">
      <c r="A153" s="577">
        <f t="shared" si="8"/>
        <v>123</v>
      </c>
      <c r="B153" s="201" t="s">
        <v>1600</v>
      </c>
      <c r="C153" s="201" t="s">
        <v>329</v>
      </c>
      <c r="D153" s="201" t="s">
        <v>1450</v>
      </c>
      <c r="E153" s="202" t="s">
        <v>1493</v>
      </c>
      <c r="F153" s="203">
        <v>3</v>
      </c>
      <c r="G153" s="589">
        <v>2260</v>
      </c>
      <c r="H153" s="567" t="s">
        <v>1454</v>
      </c>
      <c r="I153" s="211" t="e">
        <f t="shared" si="12"/>
        <v>#VALUE!</v>
      </c>
      <c r="J153" s="568">
        <v>56</v>
      </c>
      <c r="K153" s="568">
        <v>110336</v>
      </c>
      <c r="L153" s="201" t="s">
        <v>1494</v>
      </c>
      <c r="M153" s="201" t="str">
        <f t="shared" si="11"/>
        <v>価格競争の結果</v>
      </c>
    </row>
    <row r="154" spans="1:13" s="577" customFormat="1" ht="13.5">
      <c r="A154" s="577">
        <f t="shared" si="8"/>
        <v>124</v>
      </c>
      <c r="B154" s="201" t="s">
        <v>1600</v>
      </c>
      <c r="C154" s="201" t="s">
        <v>329</v>
      </c>
      <c r="D154" s="201" t="s">
        <v>1450</v>
      </c>
      <c r="E154" s="202" t="s">
        <v>1493</v>
      </c>
      <c r="F154" s="203">
        <v>3</v>
      </c>
      <c r="G154" s="589">
        <v>3078</v>
      </c>
      <c r="H154" s="567" t="s">
        <v>1454</v>
      </c>
      <c r="I154" s="211" t="e">
        <f t="shared" si="12"/>
        <v>#VALUE!</v>
      </c>
      <c r="J154" s="568">
        <v>88</v>
      </c>
      <c r="K154" s="568">
        <v>135121</v>
      </c>
      <c r="L154" s="201" t="s">
        <v>1494</v>
      </c>
      <c r="M154" s="201" t="str">
        <f t="shared" si="11"/>
        <v>価格競争の結果</v>
      </c>
    </row>
    <row r="155" spans="1:13" s="577" customFormat="1" ht="13.5">
      <c r="A155" s="577">
        <f t="shared" si="8"/>
        <v>125</v>
      </c>
      <c r="B155" s="201" t="s">
        <v>1600</v>
      </c>
      <c r="C155" s="201" t="s">
        <v>329</v>
      </c>
      <c r="D155" s="201" t="s">
        <v>1450</v>
      </c>
      <c r="E155" s="202" t="s">
        <v>1493</v>
      </c>
      <c r="F155" s="203">
        <v>3</v>
      </c>
      <c r="G155" s="589">
        <v>2347</v>
      </c>
      <c r="H155" s="567" t="s">
        <v>1454</v>
      </c>
      <c r="I155" s="211" t="e">
        <f t="shared" si="12"/>
        <v>#VALUE!</v>
      </c>
      <c r="J155" s="568">
        <v>61</v>
      </c>
      <c r="K155" s="568">
        <v>110190</v>
      </c>
      <c r="L155" s="201" t="s">
        <v>1494</v>
      </c>
      <c r="M155" s="201" t="str">
        <f t="shared" si="11"/>
        <v>価格競争の結果</v>
      </c>
    </row>
    <row r="156" spans="1:13" s="577" customFormat="1" ht="13.5">
      <c r="A156" s="577">
        <f t="shared" si="8"/>
        <v>126</v>
      </c>
      <c r="B156" s="201" t="s">
        <v>1600</v>
      </c>
      <c r="C156" s="201" t="s">
        <v>329</v>
      </c>
      <c r="D156" s="201" t="s">
        <v>1450</v>
      </c>
      <c r="E156" s="202" t="s">
        <v>1493</v>
      </c>
      <c r="F156" s="203">
        <v>3</v>
      </c>
      <c r="G156" s="589">
        <v>3202</v>
      </c>
      <c r="H156" s="567" t="s">
        <v>1454</v>
      </c>
      <c r="I156" s="211" t="e">
        <f t="shared" si="12"/>
        <v>#VALUE!</v>
      </c>
      <c r="J156" s="568">
        <v>82</v>
      </c>
      <c r="K156" s="568">
        <v>152134</v>
      </c>
      <c r="L156" s="201" t="s">
        <v>1494</v>
      </c>
      <c r="M156" s="201" t="str">
        <f t="shared" si="11"/>
        <v>価格競争の結果</v>
      </c>
    </row>
    <row r="157" spans="1:13" s="577" customFormat="1" ht="13.5">
      <c r="A157" s="577">
        <f t="shared" si="8"/>
        <v>127</v>
      </c>
      <c r="B157" s="201" t="s">
        <v>1600</v>
      </c>
      <c r="C157" s="201" t="s">
        <v>329</v>
      </c>
      <c r="D157" s="201" t="s">
        <v>1450</v>
      </c>
      <c r="E157" s="202" t="s">
        <v>1493</v>
      </c>
      <c r="F157" s="203">
        <v>3</v>
      </c>
      <c r="G157" s="589">
        <v>6924</v>
      </c>
      <c r="H157" s="567" t="s">
        <v>1454</v>
      </c>
      <c r="I157" s="211" t="e">
        <f t="shared" si="12"/>
        <v>#VALUE!</v>
      </c>
      <c r="J157" s="568">
        <v>364</v>
      </c>
      <c r="K157" s="568">
        <v>194079</v>
      </c>
      <c r="L157" s="201" t="s">
        <v>1494</v>
      </c>
      <c r="M157" s="201" t="str">
        <f t="shared" si="11"/>
        <v>価格競争の結果</v>
      </c>
    </row>
    <row r="158" spans="1:13" s="577" customFormat="1" ht="13.5">
      <c r="A158" s="577">
        <f t="shared" si="8"/>
        <v>128</v>
      </c>
      <c r="B158" s="201" t="s">
        <v>1600</v>
      </c>
      <c r="C158" s="201" t="s">
        <v>329</v>
      </c>
      <c r="D158" s="201" t="s">
        <v>1450</v>
      </c>
      <c r="E158" s="202" t="s">
        <v>1493</v>
      </c>
      <c r="F158" s="203">
        <v>3</v>
      </c>
      <c r="G158" s="589">
        <v>2888</v>
      </c>
      <c r="H158" s="567" t="s">
        <v>1454</v>
      </c>
      <c r="I158" s="211" t="e">
        <f t="shared" si="12"/>
        <v>#VALUE!</v>
      </c>
      <c r="J158" s="568">
        <v>82</v>
      </c>
      <c r="K158" s="568">
        <v>127771</v>
      </c>
      <c r="L158" s="201" t="s">
        <v>1494</v>
      </c>
      <c r="M158" s="201" t="str">
        <f t="shared" si="11"/>
        <v>価格競争の結果</v>
      </c>
    </row>
    <row r="159" spans="1:13" s="577" customFormat="1" ht="13.5">
      <c r="A159" s="577">
        <f t="shared" si="8"/>
        <v>129</v>
      </c>
      <c r="B159" s="201" t="s">
        <v>1600</v>
      </c>
      <c r="C159" s="201" t="s">
        <v>329</v>
      </c>
      <c r="D159" s="201" t="s">
        <v>1450</v>
      </c>
      <c r="E159" s="202" t="s">
        <v>1493</v>
      </c>
      <c r="F159" s="203">
        <v>3</v>
      </c>
      <c r="G159" s="589">
        <v>2112</v>
      </c>
      <c r="H159" s="567" t="s">
        <v>1454</v>
      </c>
      <c r="I159" s="211" t="e">
        <f t="shared" si="12"/>
        <v>#VALUE!</v>
      </c>
      <c r="J159" s="568">
        <v>69</v>
      </c>
      <c r="K159" s="568">
        <v>87452</v>
      </c>
      <c r="L159" s="201" t="s">
        <v>1494</v>
      </c>
      <c r="M159" s="201" t="str">
        <f t="shared" si="11"/>
        <v>価格競争の結果</v>
      </c>
    </row>
    <row r="160" spans="1:13" s="577" customFormat="1" ht="13.5">
      <c r="A160" s="577">
        <f aca="true" t="shared" si="13" ref="A160:A223">+A159+1</f>
        <v>130</v>
      </c>
      <c r="B160" s="201" t="s">
        <v>1600</v>
      </c>
      <c r="C160" s="201" t="s">
        <v>329</v>
      </c>
      <c r="D160" s="201" t="s">
        <v>1450</v>
      </c>
      <c r="E160" s="202" t="s">
        <v>1493</v>
      </c>
      <c r="F160" s="203">
        <v>3</v>
      </c>
      <c r="G160" s="589">
        <v>1858</v>
      </c>
      <c r="H160" s="567" t="s">
        <v>1454</v>
      </c>
      <c r="I160" s="211" t="e">
        <f t="shared" si="12"/>
        <v>#VALUE!</v>
      </c>
      <c r="J160" s="568">
        <v>48</v>
      </c>
      <c r="K160" s="568">
        <v>87643</v>
      </c>
      <c r="L160" s="201" t="s">
        <v>1494</v>
      </c>
      <c r="M160" s="201" t="str">
        <f t="shared" si="11"/>
        <v>価格競争の結果</v>
      </c>
    </row>
    <row r="161" spans="1:13" s="577" customFormat="1" ht="13.5">
      <c r="A161" s="577">
        <f t="shared" si="13"/>
        <v>131</v>
      </c>
      <c r="B161" s="201" t="s">
        <v>1600</v>
      </c>
      <c r="C161" s="201" t="s">
        <v>329</v>
      </c>
      <c r="D161" s="201" t="s">
        <v>1450</v>
      </c>
      <c r="E161" s="202" t="s">
        <v>1493</v>
      </c>
      <c r="F161" s="203">
        <v>3</v>
      </c>
      <c r="G161" s="589">
        <v>5029</v>
      </c>
      <c r="H161" s="567" t="s">
        <v>1454</v>
      </c>
      <c r="I161" s="211" t="e">
        <f t="shared" si="12"/>
        <v>#VALUE!</v>
      </c>
      <c r="J161" s="568">
        <v>190</v>
      </c>
      <c r="K161" s="568">
        <v>190943</v>
      </c>
      <c r="L161" s="201" t="s">
        <v>1494</v>
      </c>
      <c r="M161" s="201" t="str">
        <f t="shared" si="11"/>
        <v>価格競争の結果</v>
      </c>
    </row>
    <row r="162" spans="1:13" s="577" customFormat="1" ht="13.5">
      <c r="A162" s="577">
        <f t="shared" si="13"/>
        <v>132</v>
      </c>
      <c r="B162" s="201" t="s">
        <v>1600</v>
      </c>
      <c r="C162" s="201" t="s">
        <v>329</v>
      </c>
      <c r="D162" s="201" t="s">
        <v>1450</v>
      </c>
      <c r="E162" s="202" t="s">
        <v>1493</v>
      </c>
      <c r="F162" s="203">
        <v>3</v>
      </c>
      <c r="G162" s="589">
        <v>4376</v>
      </c>
      <c r="H162" s="567" t="s">
        <v>1454</v>
      </c>
      <c r="I162" s="211" t="e">
        <f t="shared" si="12"/>
        <v>#VALUE!</v>
      </c>
      <c r="J162" s="568">
        <v>113</v>
      </c>
      <c r="K162" s="568">
        <v>206533</v>
      </c>
      <c r="L162" s="201" t="s">
        <v>1494</v>
      </c>
      <c r="M162" s="201" t="str">
        <f t="shared" si="11"/>
        <v>価格競争の結果</v>
      </c>
    </row>
    <row r="163" spans="1:13" s="577" customFormat="1" ht="13.5">
      <c r="A163" s="577">
        <f t="shared" si="13"/>
        <v>133</v>
      </c>
      <c r="B163" s="201" t="s">
        <v>1600</v>
      </c>
      <c r="C163" s="201" t="s">
        <v>329</v>
      </c>
      <c r="D163" s="201" t="s">
        <v>1450</v>
      </c>
      <c r="E163" s="202" t="s">
        <v>1493</v>
      </c>
      <c r="F163" s="203">
        <v>3</v>
      </c>
      <c r="G163" s="589">
        <v>4102</v>
      </c>
      <c r="H163" s="567" t="s">
        <v>1454</v>
      </c>
      <c r="I163" s="211" t="e">
        <f t="shared" si="12"/>
        <v>#VALUE!</v>
      </c>
      <c r="J163" s="568">
        <v>159</v>
      </c>
      <c r="K163" s="568">
        <v>153332</v>
      </c>
      <c r="L163" s="201" t="s">
        <v>1494</v>
      </c>
      <c r="M163" s="201" t="str">
        <f t="shared" si="11"/>
        <v>価格競争の結果</v>
      </c>
    </row>
    <row r="164" spans="1:13" s="577" customFormat="1" ht="13.5">
      <c r="A164" s="577">
        <f t="shared" si="13"/>
        <v>134</v>
      </c>
      <c r="B164" s="201" t="s">
        <v>1600</v>
      </c>
      <c r="C164" s="201" t="s">
        <v>329</v>
      </c>
      <c r="D164" s="201" t="s">
        <v>1601</v>
      </c>
      <c r="E164" s="202" t="s">
        <v>1493</v>
      </c>
      <c r="F164" s="203">
        <v>3</v>
      </c>
      <c r="G164" s="589">
        <v>2987</v>
      </c>
      <c r="H164" s="567" t="s">
        <v>1454</v>
      </c>
      <c r="I164" s="211" t="e">
        <f t="shared" si="12"/>
        <v>#VALUE!</v>
      </c>
      <c r="J164" s="568">
        <v>77</v>
      </c>
      <c r="K164" s="568">
        <v>141156</v>
      </c>
      <c r="L164" s="201" t="s">
        <v>1494</v>
      </c>
      <c r="M164" s="201" t="str">
        <f t="shared" si="11"/>
        <v>価格競争の結果</v>
      </c>
    </row>
    <row r="165" spans="1:13" s="577" customFormat="1" ht="13.5">
      <c r="A165" s="577">
        <f t="shared" si="13"/>
        <v>135</v>
      </c>
      <c r="B165" s="201" t="s">
        <v>1600</v>
      </c>
      <c r="C165" s="201" t="s">
        <v>329</v>
      </c>
      <c r="D165" s="201" t="s">
        <v>1602</v>
      </c>
      <c r="E165" s="202" t="s">
        <v>1493</v>
      </c>
      <c r="F165" s="203">
        <v>3</v>
      </c>
      <c r="G165" s="589">
        <v>4216</v>
      </c>
      <c r="H165" s="567" t="s">
        <v>1454</v>
      </c>
      <c r="I165" s="211" t="e">
        <f t="shared" si="12"/>
        <v>#VALUE!</v>
      </c>
      <c r="J165" s="568">
        <v>157</v>
      </c>
      <c r="K165" s="568">
        <v>161697</v>
      </c>
      <c r="L165" s="201" t="s">
        <v>1494</v>
      </c>
      <c r="M165" s="201" t="str">
        <f t="shared" si="11"/>
        <v>価格競争の結果</v>
      </c>
    </row>
    <row r="166" spans="1:13" s="577" customFormat="1" ht="13.5">
      <c r="A166" s="577">
        <f t="shared" si="13"/>
        <v>136</v>
      </c>
      <c r="B166" s="201" t="s">
        <v>1600</v>
      </c>
      <c r="C166" s="201" t="s">
        <v>329</v>
      </c>
      <c r="D166" s="201" t="s">
        <v>1450</v>
      </c>
      <c r="E166" s="202" t="s">
        <v>1493</v>
      </c>
      <c r="F166" s="203">
        <v>3</v>
      </c>
      <c r="G166" s="589">
        <v>2222</v>
      </c>
      <c r="H166" s="567" t="s">
        <v>1454</v>
      </c>
      <c r="I166" s="211" t="e">
        <f t="shared" si="12"/>
        <v>#VALUE!</v>
      </c>
      <c r="J166" s="568">
        <v>58</v>
      </c>
      <c r="K166" s="568">
        <v>104034</v>
      </c>
      <c r="L166" s="201" t="s">
        <v>1494</v>
      </c>
      <c r="M166" s="201" t="str">
        <f t="shared" si="11"/>
        <v>価格競争の結果</v>
      </c>
    </row>
    <row r="167" spans="1:13" s="577" customFormat="1" ht="13.5">
      <c r="A167" s="577">
        <f t="shared" si="13"/>
        <v>137</v>
      </c>
      <c r="B167" s="201" t="s">
        <v>1600</v>
      </c>
      <c r="C167" s="201" t="s">
        <v>329</v>
      </c>
      <c r="D167" s="201" t="s">
        <v>1450</v>
      </c>
      <c r="E167" s="202" t="s">
        <v>1493</v>
      </c>
      <c r="F167" s="203">
        <v>3</v>
      </c>
      <c r="G167" s="589">
        <v>4047</v>
      </c>
      <c r="H167" s="567" t="s">
        <v>1454</v>
      </c>
      <c r="I167" s="211" t="e">
        <f t="shared" si="12"/>
        <v>#VALUE!</v>
      </c>
      <c r="J167" s="568">
        <v>159</v>
      </c>
      <c r="K167" s="568">
        <v>149600</v>
      </c>
      <c r="L167" s="201" t="s">
        <v>1494</v>
      </c>
      <c r="M167" s="201" t="str">
        <f t="shared" si="11"/>
        <v>価格競争の結果</v>
      </c>
    </row>
    <row r="168" spans="1:13" s="577" customFormat="1" ht="13.5">
      <c r="A168" s="577">
        <f t="shared" si="13"/>
        <v>138</v>
      </c>
      <c r="B168" s="201" t="s">
        <v>1600</v>
      </c>
      <c r="C168" s="201" t="s">
        <v>329</v>
      </c>
      <c r="D168" s="201" t="s">
        <v>1450</v>
      </c>
      <c r="E168" s="202" t="s">
        <v>1493</v>
      </c>
      <c r="F168" s="203">
        <v>3</v>
      </c>
      <c r="G168" s="589">
        <v>2646</v>
      </c>
      <c r="H168" s="567" t="s">
        <v>1454</v>
      </c>
      <c r="I168" s="211" t="e">
        <f t="shared" si="12"/>
        <v>#VALUE!</v>
      </c>
      <c r="J168" s="568">
        <v>67</v>
      </c>
      <c r="K168" s="568">
        <v>127137</v>
      </c>
      <c r="L168" s="201" t="s">
        <v>1494</v>
      </c>
      <c r="M168" s="201" t="str">
        <f t="shared" si="11"/>
        <v>価格競争の結果</v>
      </c>
    </row>
    <row r="169" spans="1:13" s="577" customFormat="1" ht="13.5">
      <c r="A169" s="577">
        <f t="shared" si="13"/>
        <v>139</v>
      </c>
      <c r="B169" s="201" t="s">
        <v>1600</v>
      </c>
      <c r="C169" s="201" t="s">
        <v>329</v>
      </c>
      <c r="D169" s="201" t="s">
        <v>1450</v>
      </c>
      <c r="E169" s="202" t="s">
        <v>1493</v>
      </c>
      <c r="F169" s="203">
        <v>3</v>
      </c>
      <c r="G169" s="589">
        <v>2388</v>
      </c>
      <c r="H169" s="567" t="s">
        <v>1454</v>
      </c>
      <c r="I169" s="211" t="e">
        <f t="shared" si="12"/>
        <v>#VALUE!</v>
      </c>
      <c r="J169" s="568">
        <v>60</v>
      </c>
      <c r="K169" s="568">
        <v>115557</v>
      </c>
      <c r="L169" s="201" t="s">
        <v>1494</v>
      </c>
      <c r="M169" s="201" t="str">
        <f t="shared" si="11"/>
        <v>価格競争の結果</v>
      </c>
    </row>
    <row r="170" spans="1:13" s="577" customFormat="1" ht="13.5">
      <c r="A170" s="577">
        <f t="shared" si="13"/>
        <v>140</v>
      </c>
      <c r="B170" s="201" t="s">
        <v>1600</v>
      </c>
      <c r="C170" s="201" t="s">
        <v>329</v>
      </c>
      <c r="D170" s="201" t="s">
        <v>1450</v>
      </c>
      <c r="E170" s="202" t="s">
        <v>1493</v>
      </c>
      <c r="F170" s="203">
        <v>3</v>
      </c>
      <c r="G170" s="589">
        <v>2817</v>
      </c>
      <c r="H170" s="567" t="s">
        <v>1454</v>
      </c>
      <c r="I170" s="211" t="e">
        <f t="shared" si="12"/>
        <v>#VALUE!</v>
      </c>
      <c r="J170" s="568">
        <v>76</v>
      </c>
      <c r="K170" s="568">
        <v>130923</v>
      </c>
      <c r="L170" s="201" t="s">
        <v>1494</v>
      </c>
      <c r="M170" s="201" t="str">
        <f t="shared" si="11"/>
        <v>価格競争の結果</v>
      </c>
    </row>
    <row r="171" spans="1:13" s="577" customFormat="1" ht="13.5">
      <c r="A171" s="577">
        <f t="shared" si="13"/>
        <v>141</v>
      </c>
      <c r="B171" s="201" t="s">
        <v>1600</v>
      </c>
      <c r="C171" s="201" t="s">
        <v>329</v>
      </c>
      <c r="D171" s="201" t="s">
        <v>1450</v>
      </c>
      <c r="E171" s="202" t="s">
        <v>1493</v>
      </c>
      <c r="F171" s="203">
        <v>3</v>
      </c>
      <c r="G171" s="589">
        <v>2843</v>
      </c>
      <c r="H171" s="567" t="s">
        <v>1454</v>
      </c>
      <c r="I171" s="211" t="e">
        <f t="shared" si="12"/>
        <v>#VALUE!</v>
      </c>
      <c r="J171" s="568">
        <v>73</v>
      </c>
      <c r="K171" s="568">
        <v>134985</v>
      </c>
      <c r="L171" s="201" t="s">
        <v>1494</v>
      </c>
      <c r="M171" s="201" t="str">
        <f t="shared" si="11"/>
        <v>価格競争の結果</v>
      </c>
    </row>
    <row r="172" spans="1:13" s="577" customFormat="1" ht="13.5">
      <c r="A172" s="577">
        <f t="shared" si="13"/>
        <v>142</v>
      </c>
      <c r="B172" s="201" t="s">
        <v>1600</v>
      </c>
      <c r="C172" s="201" t="s">
        <v>329</v>
      </c>
      <c r="D172" s="201" t="s">
        <v>1450</v>
      </c>
      <c r="E172" s="202" t="s">
        <v>1493</v>
      </c>
      <c r="F172" s="203">
        <v>3</v>
      </c>
      <c r="G172" s="589">
        <v>3206</v>
      </c>
      <c r="H172" s="567" t="s">
        <v>1454</v>
      </c>
      <c r="I172" s="211" t="e">
        <f t="shared" si="12"/>
        <v>#VALUE!</v>
      </c>
      <c r="J172" s="568">
        <v>89</v>
      </c>
      <c r="K172" s="568">
        <v>144960</v>
      </c>
      <c r="L172" s="201" t="s">
        <v>1494</v>
      </c>
      <c r="M172" s="201" t="str">
        <f t="shared" si="11"/>
        <v>価格競争の結果</v>
      </c>
    </row>
    <row r="173" spans="1:13" s="577" customFormat="1" ht="13.5">
      <c r="A173" s="577">
        <f t="shared" si="13"/>
        <v>143</v>
      </c>
      <c r="B173" s="201" t="s">
        <v>1600</v>
      </c>
      <c r="C173" s="201" t="s">
        <v>329</v>
      </c>
      <c r="D173" s="201" t="s">
        <v>1450</v>
      </c>
      <c r="E173" s="202" t="s">
        <v>1493</v>
      </c>
      <c r="F173" s="203">
        <v>3</v>
      </c>
      <c r="G173" s="589">
        <v>2822</v>
      </c>
      <c r="H173" s="567" t="s">
        <v>1454</v>
      </c>
      <c r="I173" s="211" t="e">
        <f t="shared" si="12"/>
        <v>#VALUE!</v>
      </c>
      <c r="J173" s="568">
        <v>71</v>
      </c>
      <c r="K173" s="568">
        <v>136263</v>
      </c>
      <c r="L173" s="201" t="s">
        <v>1494</v>
      </c>
      <c r="M173" s="201" t="str">
        <f t="shared" si="11"/>
        <v>価格競争の結果</v>
      </c>
    </row>
    <row r="174" spans="1:13" s="577" customFormat="1" ht="13.5">
      <c r="A174" s="577">
        <f t="shared" si="13"/>
        <v>144</v>
      </c>
      <c r="B174" s="201" t="s">
        <v>1600</v>
      </c>
      <c r="C174" s="201" t="s">
        <v>329</v>
      </c>
      <c r="D174" s="201" t="s">
        <v>1450</v>
      </c>
      <c r="E174" s="202" t="s">
        <v>1493</v>
      </c>
      <c r="F174" s="203">
        <v>3</v>
      </c>
      <c r="G174" s="589">
        <v>2872</v>
      </c>
      <c r="H174" s="567" t="s">
        <v>1454</v>
      </c>
      <c r="I174" s="211" t="e">
        <f t="shared" si="12"/>
        <v>#VALUE!</v>
      </c>
      <c r="J174" s="568">
        <v>69</v>
      </c>
      <c r="K174" s="568">
        <v>144167</v>
      </c>
      <c r="L174" s="201" t="s">
        <v>1494</v>
      </c>
      <c r="M174" s="201" t="str">
        <f t="shared" si="11"/>
        <v>価格競争の結果</v>
      </c>
    </row>
    <row r="175" spans="1:13" s="577" customFormat="1" ht="13.5">
      <c r="A175" s="577">
        <f t="shared" si="13"/>
        <v>145</v>
      </c>
      <c r="B175" s="201" t="s">
        <v>1600</v>
      </c>
      <c r="C175" s="201" t="s">
        <v>329</v>
      </c>
      <c r="D175" s="201" t="s">
        <v>1450</v>
      </c>
      <c r="E175" s="202" t="s">
        <v>1493</v>
      </c>
      <c r="F175" s="203">
        <v>3</v>
      </c>
      <c r="G175" s="589">
        <v>2600</v>
      </c>
      <c r="H175" s="567" t="s">
        <v>1454</v>
      </c>
      <c r="I175" s="211" t="e">
        <f t="shared" si="12"/>
        <v>#VALUE!</v>
      </c>
      <c r="J175" s="568">
        <v>68</v>
      </c>
      <c r="K175" s="568">
        <v>121410</v>
      </c>
      <c r="L175" s="201" t="s">
        <v>1494</v>
      </c>
      <c r="M175" s="201" t="str">
        <f t="shared" si="11"/>
        <v>価格競争の結果</v>
      </c>
    </row>
    <row r="176" spans="1:13" s="577" customFormat="1" ht="13.5">
      <c r="A176" s="577">
        <f t="shared" si="13"/>
        <v>146</v>
      </c>
      <c r="B176" s="201" t="s">
        <v>1600</v>
      </c>
      <c r="C176" s="201" t="s">
        <v>329</v>
      </c>
      <c r="D176" s="201" t="s">
        <v>1450</v>
      </c>
      <c r="E176" s="202" t="s">
        <v>1493</v>
      </c>
      <c r="F176" s="203">
        <v>3</v>
      </c>
      <c r="G176" s="589">
        <v>2867</v>
      </c>
      <c r="H176" s="567" t="s">
        <v>1454</v>
      </c>
      <c r="I176" s="211" t="e">
        <f t="shared" si="12"/>
        <v>#VALUE!</v>
      </c>
      <c r="J176" s="568">
        <v>80</v>
      </c>
      <c r="K176" s="568">
        <v>129134</v>
      </c>
      <c r="L176" s="201" t="s">
        <v>1494</v>
      </c>
      <c r="M176" s="201" t="str">
        <f t="shared" si="11"/>
        <v>価格競争の結果</v>
      </c>
    </row>
    <row r="177" spans="1:13" s="577" customFormat="1" ht="13.5">
      <c r="A177" s="577">
        <f t="shared" si="13"/>
        <v>147</v>
      </c>
      <c r="B177" s="201" t="s">
        <v>1600</v>
      </c>
      <c r="C177" s="201" t="s">
        <v>329</v>
      </c>
      <c r="D177" s="201" t="s">
        <v>1450</v>
      </c>
      <c r="E177" s="202" t="s">
        <v>1493</v>
      </c>
      <c r="F177" s="203">
        <v>3</v>
      </c>
      <c r="G177" s="589">
        <v>1279</v>
      </c>
      <c r="H177" s="567" t="s">
        <v>1454</v>
      </c>
      <c r="I177" s="211" t="e">
        <f t="shared" si="12"/>
        <v>#VALUE!</v>
      </c>
      <c r="J177" s="568">
        <v>37</v>
      </c>
      <c r="K177" s="568">
        <v>55580</v>
      </c>
      <c r="L177" s="201" t="s">
        <v>1494</v>
      </c>
      <c r="M177" s="201" t="str">
        <f aca="true" t="shared" si="14" ref="M177:M240">IF(F177=1,"他社が辞退したため","価格競争の結果")</f>
        <v>価格競争の結果</v>
      </c>
    </row>
    <row r="178" spans="1:13" s="577" customFormat="1" ht="13.5">
      <c r="A178" s="577">
        <f t="shared" si="13"/>
        <v>148</v>
      </c>
      <c r="B178" s="201" t="s">
        <v>1600</v>
      </c>
      <c r="C178" s="201" t="s">
        <v>329</v>
      </c>
      <c r="D178" s="201" t="s">
        <v>1450</v>
      </c>
      <c r="E178" s="202" t="s">
        <v>1493</v>
      </c>
      <c r="F178" s="203">
        <v>3</v>
      </c>
      <c r="G178" s="589">
        <v>1657</v>
      </c>
      <c r="H178" s="567">
        <v>1685</v>
      </c>
      <c r="I178" s="211">
        <f t="shared" si="12"/>
        <v>0.9833827893175074</v>
      </c>
      <c r="J178" s="568">
        <v>42</v>
      </c>
      <c r="K178" s="568">
        <v>79522</v>
      </c>
      <c r="L178" s="201" t="s">
        <v>1494</v>
      </c>
      <c r="M178" s="201" t="str">
        <f t="shared" si="14"/>
        <v>価格競争の結果</v>
      </c>
    </row>
    <row r="179" spans="1:13" s="577" customFormat="1" ht="13.5">
      <c r="A179" s="577">
        <f t="shared" si="13"/>
        <v>149</v>
      </c>
      <c r="B179" s="201" t="s">
        <v>1600</v>
      </c>
      <c r="C179" s="201" t="s">
        <v>329</v>
      </c>
      <c r="D179" s="201" t="s">
        <v>1450</v>
      </c>
      <c r="E179" s="202" t="s">
        <v>1493</v>
      </c>
      <c r="F179" s="203">
        <v>3</v>
      </c>
      <c r="G179" s="589">
        <v>3516</v>
      </c>
      <c r="H179" s="567" t="s">
        <v>1454</v>
      </c>
      <c r="I179" s="211" t="e">
        <f t="shared" si="12"/>
        <v>#VALUE!</v>
      </c>
      <c r="J179" s="568">
        <v>132</v>
      </c>
      <c r="K179" s="568">
        <v>134009</v>
      </c>
      <c r="L179" s="201" t="s">
        <v>1494</v>
      </c>
      <c r="M179" s="201" t="str">
        <f t="shared" si="14"/>
        <v>価格競争の結果</v>
      </c>
    </row>
    <row r="180" spans="1:13" s="577" customFormat="1" ht="13.5">
      <c r="A180" s="577">
        <f t="shared" si="13"/>
        <v>150</v>
      </c>
      <c r="B180" s="201" t="s">
        <v>1600</v>
      </c>
      <c r="C180" s="201" t="s">
        <v>329</v>
      </c>
      <c r="D180" s="201" t="s">
        <v>1450</v>
      </c>
      <c r="E180" s="202" t="s">
        <v>1493</v>
      </c>
      <c r="F180" s="203">
        <v>3</v>
      </c>
      <c r="G180" s="589">
        <v>2822</v>
      </c>
      <c r="H180" s="567" t="s">
        <v>1454</v>
      </c>
      <c r="I180" s="211" t="e">
        <f t="shared" si="12"/>
        <v>#VALUE!</v>
      </c>
      <c r="J180" s="568">
        <v>76</v>
      </c>
      <c r="K180" s="568">
        <v>131608</v>
      </c>
      <c r="L180" s="201" t="s">
        <v>1494</v>
      </c>
      <c r="M180" s="201" t="str">
        <f t="shared" si="14"/>
        <v>価格競争の結果</v>
      </c>
    </row>
    <row r="181" spans="1:13" s="577" customFormat="1" ht="13.5">
      <c r="A181" s="577">
        <f t="shared" si="13"/>
        <v>151</v>
      </c>
      <c r="B181" s="201" t="s">
        <v>1600</v>
      </c>
      <c r="C181" s="201" t="s">
        <v>329</v>
      </c>
      <c r="D181" s="201" t="s">
        <v>1450</v>
      </c>
      <c r="E181" s="202" t="s">
        <v>1493</v>
      </c>
      <c r="F181" s="203">
        <v>3</v>
      </c>
      <c r="G181" s="589">
        <v>2492</v>
      </c>
      <c r="H181" s="567" t="s">
        <v>1454</v>
      </c>
      <c r="I181" s="211" t="e">
        <f t="shared" si="12"/>
        <v>#VALUE!</v>
      </c>
      <c r="J181" s="568">
        <v>61</v>
      </c>
      <c r="K181" s="568">
        <v>123104</v>
      </c>
      <c r="L181" s="201" t="s">
        <v>1494</v>
      </c>
      <c r="M181" s="201" t="str">
        <f t="shared" si="14"/>
        <v>価格競争の結果</v>
      </c>
    </row>
    <row r="182" spans="1:13" s="577" customFormat="1" ht="13.5">
      <c r="A182" s="577">
        <f t="shared" si="13"/>
        <v>152</v>
      </c>
      <c r="B182" s="201" t="s">
        <v>1600</v>
      </c>
      <c r="C182" s="201" t="s">
        <v>329</v>
      </c>
      <c r="D182" s="201" t="s">
        <v>1450</v>
      </c>
      <c r="E182" s="202" t="s">
        <v>1493</v>
      </c>
      <c r="F182" s="203">
        <v>3</v>
      </c>
      <c r="G182" s="589">
        <v>2426</v>
      </c>
      <c r="H182" s="567" t="s">
        <v>1454</v>
      </c>
      <c r="I182" s="211" t="e">
        <f t="shared" si="12"/>
        <v>#VALUE!</v>
      </c>
      <c r="J182" s="568">
        <v>59</v>
      </c>
      <c r="K182" s="568">
        <v>120440</v>
      </c>
      <c r="L182" s="201" t="s">
        <v>1494</v>
      </c>
      <c r="M182" s="201" t="str">
        <f t="shared" si="14"/>
        <v>価格競争の結果</v>
      </c>
    </row>
    <row r="183" spans="1:13" s="577" customFormat="1" ht="13.5">
      <c r="A183" s="577">
        <f t="shared" si="13"/>
        <v>153</v>
      </c>
      <c r="B183" s="201" t="s">
        <v>1600</v>
      </c>
      <c r="C183" s="201" t="s">
        <v>329</v>
      </c>
      <c r="D183" s="201" t="s">
        <v>1450</v>
      </c>
      <c r="E183" s="202" t="s">
        <v>1493</v>
      </c>
      <c r="F183" s="203">
        <v>3</v>
      </c>
      <c r="G183" s="589">
        <v>2571</v>
      </c>
      <c r="H183" s="567" t="s">
        <v>1454</v>
      </c>
      <c r="I183" s="211" t="e">
        <f t="shared" si="12"/>
        <v>#VALUE!</v>
      </c>
      <c r="J183" s="568">
        <v>64</v>
      </c>
      <c r="K183" s="568">
        <v>125296</v>
      </c>
      <c r="L183" s="201" t="s">
        <v>1494</v>
      </c>
      <c r="M183" s="201" t="str">
        <f t="shared" si="14"/>
        <v>価格競争の結果</v>
      </c>
    </row>
    <row r="184" spans="1:13" s="577" customFormat="1" ht="13.5">
      <c r="A184" s="577">
        <f t="shared" si="13"/>
        <v>154</v>
      </c>
      <c r="B184" s="201" t="s">
        <v>1600</v>
      </c>
      <c r="C184" s="201" t="s">
        <v>329</v>
      </c>
      <c r="D184" s="201" t="s">
        <v>1450</v>
      </c>
      <c r="E184" s="202" t="s">
        <v>1493</v>
      </c>
      <c r="F184" s="203">
        <v>3</v>
      </c>
      <c r="G184" s="589">
        <v>3150</v>
      </c>
      <c r="H184" s="567" t="s">
        <v>1454</v>
      </c>
      <c r="I184" s="211" t="e">
        <f t="shared" si="12"/>
        <v>#VALUE!</v>
      </c>
      <c r="J184" s="568">
        <v>89</v>
      </c>
      <c r="K184" s="568">
        <v>139903</v>
      </c>
      <c r="L184" s="201" t="s">
        <v>1494</v>
      </c>
      <c r="M184" s="201" t="str">
        <f t="shared" si="14"/>
        <v>価格競争の結果</v>
      </c>
    </row>
    <row r="185" spans="1:13" s="577" customFormat="1" ht="13.5">
      <c r="A185" s="577">
        <f t="shared" si="13"/>
        <v>155</v>
      </c>
      <c r="B185" s="201" t="s">
        <v>1600</v>
      </c>
      <c r="C185" s="201" t="s">
        <v>329</v>
      </c>
      <c r="D185" s="201" t="s">
        <v>1450</v>
      </c>
      <c r="E185" s="202" t="s">
        <v>1493</v>
      </c>
      <c r="F185" s="203">
        <v>3</v>
      </c>
      <c r="G185" s="589">
        <v>2277</v>
      </c>
      <c r="H185" s="567" t="s">
        <v>1454</v>
      </c>
      <c r="I185" s="211" t="e">
        <f t="shared" si="12"/>
        <v>#VALUE!</v>
      </c>
      <c r="J185" s="568">
        <v>55</v>
      </c>
      <c r="K185" s="568">
        <v>113740</v>
      </c>
      <c r="L185" s="201" t="s">
        <v>1494</v>
      </c>
      <c r="M185" s="201" t="str">
        <f t="shared" si="14"/>
        <v>価格競争の結果</v>
      </c>
    </row>
    <row r="186" spans="1:13" s="577" customFormat="1" ht="13.5">
      <c r="A186" s="577">
        <f t="shared" si="13"/>
        <v>156</v>
      </c>
      <c r="B186" s="201" t="s">
        <v>1600</v>
      </c>
      <c r="C186" s="201" t="s">
        <v>329</v>
      </c>
      <c r="D186" s="201" t="s">
        <v>1450</v>
      </c>
      <c r="E186" s="202" t="s">
        <v>1493</v>
      </c>
      <c r="F186" s="203">
        <v>3</v>
      </c>
      <c r="G186" s="589">
        <v>2258</v>
      </c>
      <c r="H186" s="567" t="s">
        <v>1454</v>
      </c>
      <c r="I186" s="211" t="e">
        <f t="shared" si="12"/>
        <v>#VALUE!</v>
      </c>
      <c r="J186" s="568">
        <v>64</v>
      </c>
      <c r="K186" s="568">
        <v>100036</v>
      </c>
      <c r="L186" s="201" t="s">
        <v>1494</v>
      </c>
      <c r="M186" s="201" t="str">
        <f t="shared" si="14"/>
        <v>価格競争の結果</v>
      </c>
    </row>
    <row r="187" spans="1:13" s="577" customFormat="1" ht="13.5">
      <c r="A187" s="577">
        <f t="shared" si="13"/>
        <v>157</v>
      </c>
      <c r="B187" s="201" t="s">
        <v>1600</v>
      </c>
      <c r="C187" s="201" t="s">
        <v>329</v>
      </c>
      <c r="D187" s="201" t="s">
        <v>1450</v>
      </c>
      <c r="E187" s="202" t="s">
        <v>1493</v>
      </c>
      <c r="F187" s="203">
        <v>3</v>
      </c>
      <c r="G187" s="589">
        <v>2397</v>
      </c>
      <c r="H187" s="567" t="s">
        <v>1454</v>
      </c>
      <c r="I187" s="211" t="e">
        <f t="shared" si="12"/>
        <v>#VALUE!</v>
      </c>
      <c r="J187" s="568">
        <v>65</v>
      </c>
      <c r="K187" s="568">
        <v>110943</v>
      </c>
      <c r="L187" s="201" t="s">
        <v>1494</v>
      </c>
      <c r="M187" s="201" t="str">
        <f t="shared" si="14"/>
        <v>価格競争の結果</v>
      </c>
    </row>
    <row r="188" spans="1:13" s="577" customFormat="1" ht="13.5">
      <c r="A188" s="577">
        <f t="shared" si="13"/>
        <v>158</v>
      </c>
      <c r="B188" s="201" t="s">
        <v>1600</v>
      </c>
      <c r="C188" s="201" t="s">
        <v>329</v>
      </c>
      <c r="D188" s="201" t="s">
        <v>1450</v>
      </c>
      <c r="E188" s="202" t="s">
        <v>1493</v>
      </c>
      <c r="F188" s="203">
        <v>3</v>
      </c>
      <c r="G188" s="589">
        <v>2100</v>
      </c>
      <c r="H188" s="567" t="s">
        <v>1454</v>
      </c>
      <c r="I188" s="211" t="e">
        <f t="shared" si="12"/>
        <v>#VALUE!</v>
      </c>
      <c r="J188" s="568">
        <v>54</v>
      </c>
      <c r="K188" s="568">
        <v>99446</v>
      </c>
      <c r="L188" s="201" t="s">
        <v>1494</v>
      </c>
      <c r="M188" s="201" t="str">
        <f t="shared" si="14"/>
        <v>価格競争の結果</v>
      </c>
    </row>
    <row r="189" spans="1:13" s="577" customFormat="1" ht="13.5">
      <c r="A189" s="577">
        <f t="shared" si="13"/>
        <v>159</v>
      </c>
      <c r="B189" s="201" t="s">
        <v>1600</v>
      </c>
      <c r="C189" s="201" t="s">
        <v>329</v>
      </c>
      <c r="D189" s="201" t="s">
        <v>1450</v>
      </c>
      <c r="E189" s="202" t="s">
        <v>1493</v>
      </c>
      <c r="F189" s="203">
        <v>3</v>
      </c>
      <c r="G189" s="589">
        <v>2696</v>
      </c>
      <c r="H189" s="567" t="s">
        <v>1454</v>
      </c>
      <c r="I189" s="211" t="e">
        <f t="shared" si="12"/>
        <v>#VALUE!</v>
      </c>
      <c r="J189" s="568">
        <v>71</v>
      </c>
      <c r="K189" s="568">
        <v>124967</v>
      </c>
      <c r="L189" s="201" t="s">
        <v>1494</v>
      </c>
      <c r="M189" s="201" t="str">
        <f t="shared" si="14"/>
        <v>価格競争の結果</v>
      </c>
    </row>
    <row r="190" spans="1:13" s="577" customFormat="1" ht="13.5">
      <c r="A190" s="577">
        <f t="shared" si="13"/>
        <v>160</v>
      </c>
      <c r="B190" s="201" t="s">
        <v>1600</v>
      </c>
      <c r="C190" s="201" t="s">
        <v>329</v>
      </c>
      <c r="D190" s="201" t="s">
        <v>1450</v>
      </c>
      <c r="E190" s="202" t="s">
        <v>1493</v>
      </c>
      <c r="F190" s="203">
        <v>3</v>
      </c>
      <c r="G190" s="589">
        <v>2593</v>
      </c>
      <c r="H190" s="567">
        <v>2598</v>
      </c>
      <c r="I190" s="211">
        <f t="shared" si="12"/>
        <v>0.9980754426481909</v>
      </c>
      <c r="J190" s="568">
        <v>59</v>
      </c>
      <c r="K190" s="568">
        <v>132414</v>
      </c>
      <c r="L190" s="201" t="s">
        <v>1494</v>
      </c>
      <c r="M190" s="201" t="str">
        <f t="shared" si="14"/>
        <v>価格競争の結果</v>
      </c>
    </row>
    <row r="191" spans="1:13" s="577" customFormat="1" ht="13.5">
      <c r="A191" s="577">
        <f t="shared" si="13"/>
        <v>161</v>
      </c>
      <c r="B191" s="201" t="s">
        <v>1600</v>
      </c>
      <c r="C191" s="201" t="s">
        <v>329</v>
      </c>
      <c r="D191" s="201" t="s">
        <v>1450</v>
      </c>
      <c r="E191" s="202" t="s">
        <v>1493</v>
      </c>
      <c r="F191" s="203">
        <v>3</v>
      </c>
      <c r="G191" s="589">
        <v>1677</v>
      </c>
      <c r="H191" s="567" t="s">
        <v>1454</v>
      </c>
      <c r="I191" s="211" t="e">
        <f t="shared" si="12"/>
        <v>#VALUE!</v>
      </c>
      <c r="J191" s="568">
        <v>45</v>
      </c>
      <c r="K191" s="568">
        <v>78199</v>
      </c>
      <c r="L191" s="201" t="s">
        <v>1494</v>
      </c>
      <c r="M191" s="201" t="str">
        <f t="shared" si="14"/>
        <v>価格競争の結果</v>
      </c>
    </row>
    <row r="192" spans="1:13" s="577" customFormat="1" ht="13.5">
      <c r="A192" s="577">
        <f t="shared" si="13"/>
        <v>162</v>
      </c>
      <c r="B192" s="201" t="s">
        <v>1600</v>
      </c>
      <c r="C192" s="201" t="s">
        <v>329</v>
      </c>
      <c r="D192" s="201" t="s">
        <v>1450</v>
      </c>
      <c r="E192" s="202" t="s">
        <v>1493</v>
      </c>
      <c r="F192" s="203">
        <v>3</v>
      </c>
      <c r="G192" s="589">
        <v>2583</v>
      </c>
      <c r="H192" s="567" t="s">
        <v>1454</v>
      </c>
      <c r="I192" s="211" t="e">
        <f t="shared" si="12"/>
        <v>#VALUE!</v>
      </c>
      <c r="J192" s="568">
        <v>73</v>
      </c>
      <c r="K192" s="568">
        <v>114842</v>
      </c>
      <c r="L192" s="201" t="s">
        <v>1494</v>
      </c>
      <c r="M192" s="201" t="str">
        <f t="shared" si="14"/>
        <v>価格競争の結果</v>
      </c>
    </row>
    <row r="193" spans="1:13" s="577" customFormat="1" ht="13.5">
      <c r="A193" s="577">
        <f t="shared" si="13"/>
        <v>163</v>
      </c>
      <c r="B193" s="201" t="s">
        <v>1600</v>
      </c>
      <c r="C193" s="201" t="s">
        <v>329</v>
      </c>
      <c r="D193" s="201" t="s">
        <v>1450</v>
      </c>
      <c r="E193" s="202" t="s">
        <v>1493</v>
      </c>
      <c r="F193" s="203">
        <v>3</v>
      </c>
      <c r="G193" s="589">
        <v>2740</v>
      </c>
      <c r="H193" s="567" t="s">
        <v>1454</v>
      </c>
      <c r="I193" s="211" t="e">
        <f t="shared" si="12"/>
        <v>#VALUE!</v>
      </c>
      <c r="J193" s="568">
        <v>70</v>
      </c>
      <c r="K193" s="568">
        <v>130631</v>
      </c>
      <c r="L193" s="201" t="s">
        <v>1494</v>
      </c>
      <c r="M193" s="201" t="str">
        <f t="shared" si="14"/>
        <v>価格競争の結果</v>
      </c>
    </row>
    <row r="194" spans="1:13" s="577" customFormat="1" ht="13.5">
      <c r="A194" s="577">
        <f t="shared" si="13"/>
        <v>164</v>
      </c>
      <c r="B194" s="201" t="s">
        <v>1600</v>
      </c>
      <c r="C194" s="201" t="s">
        <v>329</v>
      </c>
      <c r="D194" s="201" t="s">
        <v>1450</v>
      </c>
      <c r="E194" s="202" t="s">
        <v>1493</v>
      </c>
      <c r="F194" s="203">
        <v>3</v>
      </c>
      <c r="G194" s="589">
        <v>1014</v>
      </c>
      <c r="H194" s="567" t="s">
        <v>1454</v>
      </c>
      <c r="I194" s="211" t="e">
        <f t="shared" si="12"/>
        <v>#VALUE!</v>
      </c>
      <c r="J194" s="568">
        <v>25</v>
      </c>
      <c r="K194" s="568">
        <v>49667</v>
      </c>
      <c r="L194" s="201" t="s">
        <v>1494</v>
      </c>
      <c r="M194" s="201" t="str">
        <f t="shared" si="14"/>
        <v>価格競争の結果</v>
      </c>
    </row>
    <row r="195" spans="1:13" s="577" customFormat="1" ht="13.5">
      <c r="A195" s="577">
        <f t="shared" si="13"/>
        <v>165</v>
      </c>
      <c r="B195" s="201" t="s">
        <v>1600</v>
      </c>
      <c r="C195" s="201" t="s">
        <v>329</v>
      </c>
      <c r="D195" s="201" t="s">
        <v>1450</v>
      </c>
      <c r="E195" s="202" t="s">
        <v>1493</v>
      </c>
      <c r="F195" s="203">
        <v>3</v>
      </c>
      <c r="G195" s="589">
        <v>2210</v>
      </c>
      <c r="H195" s="567" t="s">
        <v>1454</v>
      </c>
      <c r="I195" s="211" t="e">
        <f t="shared" si="12"/>
        <v>#VALUE!</v>
      </c>
      <c r="J195" s="568">
        <v>60</v>
      </c>
      <c r="K195" s="568">
        <v>101966</v>
      </c>
      <c r="L195" s="201" t="s">
        <v>1494</v>
      </c>
      <c r="M195" s="201" t="str">
        <f t="shared" si="14"/>
        <v>価格競争の結果</v>
      </c>
    </row>
    <row r="196" spans="1:13" s="577" customFormat="1" ht="13.5">
      <c r="A196" s="577">
        <f t="shared" si="13"/>
        <v>166</v>
      </c>
      <c r="B196" s="201" t="s">
        <v>1600</v>
      </c>
      <c r="C196" s="201" t="s">
        <v>329</v>
      </c>
      <c r="D196" s="201" t="s">
        <v>1450</v>
      </c>
      <c r="E196" s="202" t="s">
        <v>1493</v>
      </c>
      <c r="F196" s="203">
        <v>3</v>
      </c>
      <c r="G196" s="589">
        <v>2272</v>
      </c>
      <c r="H196" s="567" t="s">
        <v>1454</v>
      </c>
      <c r="I196" s="211" t="e">
        <f t="shared" si="12"/>
        <v>#VALUE!</v>
      </c>
      <c r="J196" s="568">
        <v>59</v>
      </c>
      <c r="K196" s="568">
        <v>106668</v>
      </c>
      <c r="L196" s="201" t="s">
        <v>1494</v>
      </c>
      <c r="M196" s="201" t="str">
        <f t="shared" si="14"/>
        <v>価格競争の結果</v>
      </c>
    </row>
    <row r="197" spans="1:13" s="577" customFormat="1" ht="13.5">
      <c r="A197" s="577">
        <f t="shared" si="13"/>
        <v>167</v>
      </c>
      <c r="B197" s="201" t="s">
        <v>1600</v>
      </c>
      <c r="C197" s="201" t="s">
        <v>329</v>
      </c>
      <c r="D197" s="201" t="s">
        <v>1450</v>
      </c>
      <c r="E197" s="202" t="s">
        <v>1493</v>
      </c>
      <c r="F197" s="203">
        <v>3</v>
      </c>
      <c r="G197" s="589">
        <v>2078</v>
      </c>
      <c r="H197" s="567" t="s">
        <v>1454</v>
      </c>
      <c r="I197" s="211" t="e">
        <f t="shared" si="12"/>
        <v>#VALUE!</v>
      </c>
      <c r="J197" s="568">
        <v>57</v>
      </c>
      <c r="K197" s="568">
        <v>95091</v>
      </c>
      <c r="L197" s="201" t="s">
        <v>1494</v>
      </c>
      <c r="M197" s="201" t="str">
        <f t="shared" si="14"/>
        <v>価格競争の結果</v>
      </c>
    </row>
    <row r="198" spans="1:13" s="577" customFormat="1" ht="13.5">
      <c r="A198" s="577">
        <f t="shared" si="13"/>
        <v>168</v>
      </c>
      <c r="B198" s="201" t="s">
        <v>1600</v>
      </c>
      <c r="C198" s="201" t="s">
        <v>329</v>
      </c>
      <c r="D198" s="201" t="s">
        <v>1450</v>
      </c>
      <c r="E198" s="202" t="s">
        <v>1493</v>
      </c>
      <c r="F198" s="203">
        <v>3</v>
      </c>
      <c r="G198" s="589">
        <v>2477</v>
      </c>
      <c r="H198" s="567" t="s">
        <v>1454</v>
      </c>
      <c r="I198" s="211" t="e">
        <f t="shared" si="12"/>
        <v>#VALUE!</v>
      </c>
      <c r="J198" s="568">
        <v>62</v>
      </c>
      <c r="K198" s="568">
        <v>120026</v>
      </c>
      <c r="L198" s="201" t="s">
        <v>1494</v>
      </c>
      <c r="M198" s="201" t="str">
        <f t="shared" si="14"/>
        <v>価格競争の結果</v>
      </c>
    </row>
    <row r="199" spans="1:13" s="577" customFormat="1" ht="13.5">
      <c r="A199" s="577">
        <f t="shared" si="13"/>
        <v>169</v>
      </c>
      <c r="B199" s="201" t="s">
        <v>1600</v>
      </c>
      <c r="C199" s="201" t="s">
        <v>329</v>
      </c>
      <c r="D199" s="201" t="s">
        <v>1450</v>
      </c>
      <c r="E199" s="202" t="s">
        <v>1493</v>
      </c>
      <c r="F199" s="203">
        <v>3</v>
      </c>
      <c r="G199" s="589">
        <v>2673</v>
      </c>
      <c r="H199" s="567" t="s">
        <v>1454</v>
      </c>
      <c r="I199" s="211" t="e">
        <f t="shared" si="12"/>
        <v>#VALUE!</v>
      </c>
      <c r="J199" s="568">
        <v>66</v>
      </c>
      <c r="K199" s="568">
        <v>131122</v>
      </c>
      <c r="L199" s="201" t="s">
        <v>1494</v>
      </c>
      <c r="M199" s="201" t="str">
        <f t="shared" si="14"/>
        <v>価格競争の結果</v>
      </c>
    </row>
    <row r="200" spans="1:13" s="577" customFormat="1" ht="13.5">
      <c r="A200" s="577">
        <f t="shared" si="13"/>
        <v>170</v>
      </c>
      <c r="B200" s="201" t="s">
        <v>1600</v>
      </c>
      <c r="C200" s="201" t="s">
        <v>329</v>
      </c>
      <c r="D200" s="201" t="s">
        <v>1450</v>
      </c>
      <c r="E200" s="202" t="s">
        <v>1493</v>
      </c>
      <c r="F200" s="203">
        <v>3</v>
      </c>
      <c r="G200" s="589">
        <v>3155</v>
      </c>
      <c r="H200" s="567" t="s">
        <v>1454</v>
      </c>
      <c r="I200" s="211" t="e">
        <f t="shared" si="12"/>
        <v>#VALUE!</v>
      </c>
      <c r="J200" s="568">
        <v>74</v>
      </c>
      <c r="K200" s="568">
        <v>161004</v>
      </c>
      <c r="L200" s="201" t="s">
        <v>1494</v>
      </c>
      <c r="M200" s="201" t="str">
        <f t="shared" si="14"/>
        <v>価格競争の結果</v>
      </c>
    </row>
    <row r="201" spans="1:13" s="577" customFormat="1" ht="13.5">
      <c r="A201" s="577">
        <f t="shared" si="13"/>
        <v>171</v>
      </c>
      <c r="B201" s="201" t="s">
        <v>1600</v>
      </c>
      <c r="C201" s="201" t="s">
        <v>329</v>
      </c>
      <c r="D201" s="201" t="s">
        <v>1450</v>
      </c>
      <c r="E201" s="202" t="s">
        <v>1493</v>
      </c>
      <c r="F201" s="203">
        <v>3</v>
      </c>
      <c r="G201" s="589">
        <v>2438</v>
      </c>
      <c r="H201" s="567" t="s">
        <v>1454</v>
      </c>
      <c r="I201" s="211" t="e">
        <f t="shared" si="12"/>
        <v>#VALUE!</v>
      </c>
      <c r="J201" s="568">
        <v>61</v>
      </c>
      <c r="K201" s="568">
        <v>118341</v>
      </c>
      <c r="L201" s="201" t="s">
        <v>1494</v>
      </c>
      <c r="M201" s="201" t="str">
        <f t="shared" si="14"/>
        <v>価格競争の結果</v>
      </c>
    </row>
    <row r="202" spans="1:13" s="577" customFormat="1" ht="13.5">
      <c r="A202" s="577">
        <f t="shared" si="13"/>
        <v>172</v>
      </c>
      <c r="B202" s="201" t="s">
        <v>1600</v>
      </c>
      <c r="C202" s="201" t="s">
        <v>329</v>
      </c>
      <c r="D202" s="201" t="s">
        <v>1450</v>
      </c>
      <c r="E202" s="202" t="s">
        <v>1493</v>
      </c>
      <c r="F202" s="203">
        <v>3</v>
      </c>
      <c r="G202" s="589">
        <v>2560</v>
      </c>
      <c r="H202" s="567" t="s">
        <v>1454</v>
      </c>
      <c r="I202" s="211" t="e">
        <f t="shared" si="12"/>
        <v>#VALUE!</v>
      </c>
      <c r="J202" s="568">
        <v>67</v>
      </c>
      <c r="K202" s="568">
        <v>119191</v>
      </c>
      <c r="L202" s="201" t="s">
        <v>1494</v>
      </c>
      <c r="M202" s="201" t="str">
        <f t="shared" si="14"/>
        <v>価格競争の結果</v>
      </c>
    </row>
    <row r="203" spans="1:13" s="577" customFormat="1" ht="13.5">
      <c r="A203" s="577">
        <f t="shared" si="13"/>
        <v>173</v>
      </c>
      <c r="B203" s="201" t="s">
        <v>1600</v>
      </c>
      <c r="C203" s="201" t="s">
        <v>329</v>
      </c>
      <c r="D203" s="201" t="s">
        <v>1450</v>
      </c>
      <c r="E203" s="202" t="s">
        <v>1493</v>
      </c>
      <c r="F203" s="203">
        <v>3</v>
      </c>
      <c r="G203" s="589">
        <v>2273</v>
      </c>
      <c r="H203" s="567" t="s">
        <v>1454</v>
      </c>
      <c r="I203" s="211" t="e">
        <f t="shared" si="12"/>
        <v>#VALUE!</v>
      </c>
      <c r="J203" s="568">
        <v>58</v>
      </c>
      <c r="K203" s="568">
        <v>108477</v>
      </c>
      <c r="L203" s="201" t="s">
        <v>1494</v>
      </c>
      <c r="M203" s="201" t="str">
        <f t="shared" si="14"/>
        <v>価格競争の結果</v>
      </c>
    </row>
    <row r="204" spans="1:13" s="577" customFormat="1" ht="13.5">
      <c r="A204" s="577">
        <f t="shared" si="13"/>
        <v>174</v>
      </c>
      <c r="B204" s="201" t="s">
        <v>1600</v>
      </c>
      <c r="C204" s="201" t="s">
        <v>329</v>
      </c>
      <c r="D204" s="201" t="s">
        <v>1450</v>
      </c>
      <c r="E204" s="202" t="s">
        <v>1493</v>
      </c>
      <c r="F204" s="203">
        <v>3</v>
      </c>
      <c r="G204" s="589">
        <v>2732</v>
      </c>
      <c r="H204" s="567" t="s">
        <v>1454</v>
      </c>
      <c r="I204" s="211" t="e">
        <f t="shared" si="12"/>
        <v>#VALUE!</v>
      </c>
      <c r="J204" s="568">
        <v>67</v>
      </c>
      <c r="K204" s="568">
        <v>134740</v>
      </c>
      <c r="L204" s="201" t="s">
        <v>1494</v>
      </c>
      <c r="M204" s="201" t="str">
        <f t="shared" si="14"/>
        <v>価格競争の結果</v>
      </c>
    </row>
    <row r="205" spans="1:13" s="577" customFormat="1" ht="13.5">
      <c r="A205" s="577">
        <f t="shared" si="13"/>
        <v>175</v>
      </c>
      <c r="B205" s="201" t="s">
        <v>1600</v>
      </c>
      <c r="C205" s="201" t="s">
        <v>329</v>
      </c>
      <c r="D205" s="201" t="s">
        <v>1450</v>
      </c>
      <c r="E205" s="202" t="s">
        <v>1493</v>
      </c>
      <c r="F205" s="203">
        <v>3</v>
      </c>
      <c r="G205" s="589">
        <v>1833</v>
      </c>
      <c r="H205" s="567" t="s">
        <v>1454</v>
      </c>
      <c r="I205" s="211" t="e">
        <f t="shared" si="12"/>
        <v>#VALUE!</v>
      </c>
      <c r="J205" s="568">
        <v>50</v>
      </c>
      <c r="K205" s="568">
        <v>84116</v>
      </c>
      <c r="L205" s="201" t="s">
        <v>1494</v>
      </c>
      <c r="M205" s="201" t="str">
        <f t="shared" si="14"/>
        <v>価格競争の結果</v>
      </c>
    </row>
    <row r="206" spans="1:13" s="577" customFormat="1" ht="13.5">
      <c r="A206" s="577">
        <f t="shared" si="13"/>
        <v>176</v>
      </c>
      <c r="B206" s="201" t="s">
        <v>1600</v>
      </c>
      <c r="C206" s="201" t="s">
        <v>329</v>
      </c>
      <c r="D206" s="201" t="s">
        <v>1450</v>
      </c>
      <c r="E206" s="202" t="s">
        <v>1493</v>
      </c>
      <c r="F206" s="203">
        <v>3</v>
      </c>
      <c r="G206" s="589">
        <v>2430</v>
      </c>
      <c r="H206" s="567" t="s">
        <v>1454</v>
      </c>
      <c r="I206" s="211" t="e">
        <f t="shared" si="12"/>
        <v>#VALUE!</v>
      </c>
      <c r="J206" s="568">
        <v>61</v>
      </c>
      <c r="K206" s="568">
        <v>117601</v>
      </c>
      <c r="L206" s="201" t="s">
        <v>1494</v>
      </c>
      <c r="M206" s="201" t="str">
        <f t="shared" si="14"/>
        <v>価格競争の結果</v>
      </c>
    </row>
    <row r="207" spans="1:13" s="577" customFormat="1" ht="13.5">
      <c r="A207" s="577">
        <f t="shared" si="13"/>
        <v>177</v>
      </c>
      <c r="B207" s="201" t="s">
        <v>1600</v>
      </c>
      <c r="C207" s="201" t="s">
        <v>329</v>
      </c>
      <c r="D207" s="201" t="s">
        <v>1450</v>
      </c>
      <c r="E207" s="202" t="s">
        <v>1493</v>
      </c>
      <c r="F207" s="203">
        <v>3</v>
      </c>
      <c r="G207" s="589">
        <v>2442</v>
      </c>
      <c r="H207" s="567" t="s">
        <v>1454</v>
      </c>
      <c r="I207" s="211" t="e">
        <f t="shared" si="12"/>
        <v>#VALUE!</v>
      </c>
      <c r="J207" s="568">
        <v>56</v>
      </c>
      <c r="K207" s="568">
        <v>123997</v>
      </c>
      <c r="L207" s="201" t="s">
        <v>1494</v>
      </c>
      <c r="M207" s="201" t="str">
        <f t="shared" si="14"/>
        <v>価格競争の結果</v>
      </c>
    </row>
    <row r="208" spans="1:13" s="577" customFormat="1" ht="13.5">
      <c r="A208" s="577">
        <f t="shared" si="13"/>
        <v>178</v>
      </c>
      <c r="B208" s="201" t="s">
        <v>1600</v>
      </c>
      <c r="C208" s="201" t="s">
        <v>329</v>
      </c>
      <c r="D208" s="201" t="s">
        <v>1450</v>
      </c>
      <c r="E208" s="202" t="s">
        <v>1493</v>
      </c>
      <c r="F208" s="203">
        <v>3</v>
      </c>
      <c r="G208" s="589">
        <v>4826</v>
      </c>
      <c r="H208" s="567" t="s">
        <v>1454</v>
      </c>
      <c r="I208" s="211" t="e">
        <f t="shared" si="12"/>
        <v>#VALUE!</v>
      </c>
      <c r="J208" s="568">
        <v>216</v>
      </c>
      <c r="K208" s="568">
        <v>160561</v>
      </c>
      <c r="L208" s="201" t="s">
        <v>1494</v>
      </c>
      <c r="M208" s="201" t="str">
        <f t="shared" si="14"/>
        <v>価格競争の結果</v>
      </c>
    </row>
    <row r="209" spans="1:13" s="577" customFormat="1" ht="13.5">
      <c r="A209" s="577">
        <f t="shared" si="13"/>
        <v>179</v>
      </c>
      <c r="B209" s="201" t="s">
        <v>1600</v>
      </c>
      <c r="C209" s="201" t="s">
        <v>329</v>
      </c>
      <c r="D209" s="201" t="s">
        <v>1450</v>
      </c>
      <c r="E209" s="202" t="s">
        <v>1493</v>
      </c>
      <c r="F209" s="203">
        <v>3</v>
      </c>
      <c r="G209" s="589">
        <v>2491</v>
      </c>
      <c r="H209" s="567" t="s">
        <v>1454</v>
      </c>
      <c r="I209" s="211" t="e">
        <f t="shared" si="12"/>
        <v>#VALUE!</v>
      </c>
      <c r="J209" s="568">
        <v>62</v>
      </c>
      <c r="K209" s="568">
        <v>121203</v>
      </c>
      <c r="L209" s="201" t="s">
        <v>1494</v>
      </c>
      <c r="M209" s="201" t="str">
        <f t="shared" si="14"/>
        <v>価格競争の結果</v>
      </c>
    </row>
    <row r="210" spans="1:13" s="577" customFormat="1" ht="13.5">
      <c r="A210" s="577">
        <f t="shared" si="13"/>
        <v>180</v>
      </c>
      <c r="B210" s="201" t="s">
        <v>1600</v>
      </c>
      <c r="C210" s="201" t="s">
        <v>329</v>
      </c>
      <c r="D210" s="201" t="s">
        <v>1450</v>
      </c>
      <c r="E210" s="202" t="s">
        <v>1493</v>
      </c>
      <c r="F210" s="203">
        <v>3</v>
      </c>
      <c r="G210" s="589">
        <v>2485</v>
      </c>
      <c r="H210" s="567" t="s">
        <v>1454</v>
      </c>
      <c r="I210" s="211" t="e">
        <f t="shared" si="12"/>
        <v>#VALUE!</v>
      </c>
      <c r="J210" s="568">
        <v>62</v>
      </c>
      <c r="K210" s="568">
        <v>120723</v>
      </c>
      <c r="L210" s="201" t="s">
        <v>1494</v>
      </c>
      <c r="M210" s="201" t="str">
        <f t="shared" si="14"/>
        <v>価格競争の結果</v>
      </c>
    </row>
    <row r="211" spans="1:13" s="577" customFormat="1" ht="13.5">
      <c r="A211" s="577">
        <f t="shared" si="13"/>
        <v>181</v>
      </c>
      <c r="B211" s="201" t="s">
        <v>1600</v>
      </c>
      <c r="C211" s="201" t="s">
        <v>329</v>
      </c>
      <c r="D211" s="201" t="s">
        <v>1450</v>
      </c>
      <c r="E211" s="202" t="s">
        <v>1493</v>
      </c>
      <c r="F211" s="203">
        <v>3</v>
      </c>
      <c r="G211" s="589">
        <v>3012</v>
      </c>
      <c r="H211" s="567" t="s">
        <v>1454</v>
      </c>
      <c r="I211" s="211" t="e">
        <f t="shared" si="12"/>
        <v>#VALUE!</v>
      </c>
      <c r="J211" s="568">
        <v>85</v>
      </c>
      <c r="K211" s="568">
        <v>134023</v>
      </c>
      <c r="L211" s="201" t="s">
        <v>1494</v>
      </c>
      <c r="M211" s="201" t="str">
        <f t="shared" si="14"/>
        <v>価格競争の結果</v>
      </c>
    </row>
    <row r="212" spans="1:13" s="577" customFormat="1" ht="13.5">
      <c r="A212" s="577">
        <f t="shared" si="13"/>
        <v>182</v>
      </c>
      <c r="B212" s="201" t="s">
        <v>1600</v>
      </c>
      <c r="C212" s="201" t="s">
        <v>329</v>
      </c>
      <c r="D212" s="201" t="s">
        <v>1450</v>
      </c>
      <c r="E212" s="202" t="s">
        <v>1493</v>
      </c>
      <c r="F212" s="203">
        <v>3</v>
      </c>
      <c r="G212" s="589">
        <v>2557</v>
      </c>
      <c r="H212" s="567" t="s">
        <v>1454</v>
      </c>
      <c r="I212" s="211" t="e">
        <f t="shared" si="12"/>
        <v>#VALUE!</v>
      </c>
      <c r="J212" s="568">
        <v>70</v>
      </c>
      <c r="K212" s="568">
        <v>117183</v>
      </c>
      <c r="L212" s="201" t="s">
        <v>1494</v>
      </c>
      <c r="M212" s="201" t="str">
        <f t="shared" si="14"/>
        <v>価格競争の結果</v>
      </c>
    </row>
    <row r="213" spans="1:13" s="577" customFormat="1" ht="13.5">
      <c r="A213" s="577">
        <f t="shared" si="13"/>
        <v>183</v>
      </c>
      <c r="B213" s="201" t="s">
        <v>1600</v>
      </c>
      <c r="C213" s="201" t="s">
        <v>329</v>
      </c>
      <c r="D213" s="201" t="s">
        <v>1450</v>
      </c>
      <c r="E213" s="202" t="s">
        <v>1493</v>
      </c>
      <c r="F213" s="203">
        <v>3</v>
      </c>
      <c r="G213" s="589">
        <v>2532</v>
      </c>
      <c r="H213" s="567" t="s">
        <v>1454</v>
      </c>
      <c r="I213" s="211" t="e">
        <f t="shared" si="12"/>
        <v>#VALUE!</v>
      </c>
      <c r="J213" s="568">
        <v>61</v>
      </c>
      <c r="K213" s="568">
        <v>126575</v>
      </c>
      <c r="L213" s="201" t="s">
        <v>1494</v>
      </c>
      <c r="M213" s="201" t="str">
        <f t="shared" si="14"/>
        <v>価格競争の結果</v>
      </c>
    </row>
    <row r="214" spans="1:13" s="577" customFormat="1" ht="13.5">
      <c r="A214" s="577">
        <f t="shared" si="13"/>
        <v>184</v>
      </c>
      <c r="B214" s="201" t="s">
        <v>1600</v>
      </c>
      <c r="C214" s="201" t="s">
        <v>329</v>
      </c>
      <c r="D214" s="201" t="s">
        <v>1450</v>
      </c>
      <c r="E214" s="202" t="s">
        <v>1493</v>
      </c>
      <c r="F214" s="203">
        <v>3</v>
      </c>
      <c r="G214" s="589">
        <v>2019</v>
      </c>
      <c r="H214" s="567" t="s">
        <v>1454</v>
      </c>
      <c r="I214" s="211" t="e">
        <f t="shared" si="12"/>
        <v>#VALUE!</v>
      </c>
      <c r="J214" s="568">
        <v>54</v>
      </c>
      <c r="K214" s="568">
        <v>94588</v>
      </c>
      <c r="L214" s="201" t="s">
        <v>1494</v>
      </c>
      <c r="M214" s="201" t="str">
        <f t="shared" si="14"/>
        <v>価格競争の結果</v>
      </c>
    </row>
    <row r="215" spans="1:13" s="577" customFormat="1" ht="13.5">
      <c r="A215" s="577">
        <f t="shared" si="13"/>
        <v>185</v>
      </c>
      <c r="B215" s="201" t="s">
        <v>1600</v>
      </c>
      <c r="C215" s="201" t="s">
        <v>329</v>
      </c>
      <c r="D215" s="201" t="s">
        <v>1450</v>
      </c>
      <c r="E215" s="202" t="s">
        <v>1493</v>
      </c>
      <c r="F215" s="203">
        <v>3</v>
      </c>
      <c r="G215" s="589">
        <v>2609</v>
      </c>
      <c r="H215" s="567">
        <v>2654</v>
      </c>
      <c r="I215" s="211">
        <f t="shared" si="12"/>
        <v>0.9830444611906556</v>
      </c>
      <c r="J215" s="568">
        <v>66</v>
      </c>
      <c r="K215" s="568">
        <v>125658</v>
      </c>
      <c r="L215" s="201" t="s">
        <v>1494</v>
      </c>
      <c r="M215" s="201" t="str">
        <f t="shared" si="14"/>
        <v>価格競争の結果</v>
      </c>
    </row>
    <row r="216" spans="1:13" s="577" customFormat="1" ht="13.5">
      <c r="A216" s="577">
        <f t="shared" si="13"/>
        <v>186</v>
      </c>
      <c r="B216" s="201" t="s">
        <v>1600</v>
      </c>
      <c r="C216" s="201" t="s">
        <v>329</v>
      </c>
      <c r="D216" s="201" t="s">
        <v>1450</v>
      </c>
      <c r="E216" s="202" t="s">
        <v>1493</v>
      </c>
      <c r="F216" s="203">
        <v>3</v>
      </c>
      <c r="G216" s="589">
        <v>1905</v>
      </c>
      <c r="H216" s="567" t="s">
        <v>1454</v>
      </c>
      <c r="I216" s="211" t="e">
        <f t="shared" si="12"/>
        <v>#VALUE!</v>
      </c>
      <c r="J216" s="568">
        <v>50</v>
      </c>
      <c r="K216" s="568">
        <v>88498</v>
      </c>
      <c r="L216" s="201" t="s">
        <v>1494</v>
      </c>
      <c r="M216" s="201" t="str">
        <f t="shared" si="14"/>
        <v>価格競争の結果</v>
      </c>
    </row>
    <row r="217" spans="1:13" s="577" customFormat="1" ht="13.5">
      <c r="A217" s="577">
        <f t="shared" si="13"/>
        <v>187</v>
      </c>
      <c r="B217" s="201" t="s">
        <v>1600</v>
      </c>
      <c r="C217" s="201" t="s">
        <v>329</v>
      </c>
      <c r="D217" s="201" t="s">
        <v>1450</v>
      </c>
      <c r="E217" s="202" t="s">
        <v>1493</v>
      </c>
      <c r="F217" s="203">
        <v>3</v>
      </c>
      <c r="G217" s="589">
        <v>2316</v>
      </c>
      <c r="H217" s="567" t="s">
        <v>1454</v>
      </c>
      <c r="I217" s="211" t="e">
        <f t="shared" si="12"/>
        <v>#VALUE!</v>
      </c>
      <c r="J217" s="568">
        <v>56</v>
      </c>
      <c r="K217" s="568">
        <v>115472</v>
      </c>
      <c r="L217" s="201" t="s">
        <v>1494</v>
      </c>
      <c r="M217" s="201" t="str">
        <f t="shared" si="14"/>
        <v>価格競争の結果</v>
      </c>
    </row>
    <row r="218" spans="1:13" s="577" customFormat="1" ht="13.5">
      <c r="A218" s="577">
        <f t="shared" si="13"/>
        <v>188</v>
      </c>
      <c r="B218" s="201" t="s">
        <v>1600</v>
      </c>
      <c r="C218" s="201" t="s">
        <v>329</v>
      </c>
      <c r="D218" s="201" t="s">
        <v>1450</v>
      </c>
      <c r="E218" s="202" t="s">
        <v>1493</v>
      </c>
      <c r="F218" s="203">
        <v>3</v>
      </c>
      <c r="G218" s="589">
        <v>2320</v>
      </c>
      <c r="H218" s="567" t="s">
        <v>1454</v>
      </c>
      <c r="I218" s="211" t="e">
        <f t="shared" si="12"/>
        <v>#VALUE!</v>
      </c>
      <c r="J218" s="568">
        <v>56</v>
      </c>
      <c r="K218" s="568">
        <v>115833</v>
      </c>
      <c r="L218" s="201" t="s">
        <v>1494</v>
      </c>
      <c r="M218" s="201" t="str">
        <f t="shared" si="14"/>
        <v>価格競争の結果</v>
      </c>
    </row>
    <row r="219" spans="1:13" s="577" customFormat="1" ht="13.5">
      <c r="A219" s="577">
        <f t="shared" si="13"/>
        <v>189</v>
      </c>
      <c r="B219" s="201" t="s">
        <v>1600</v>
      </c>
      <c r="C219" s="201" t="s">
        <v>329</v>
      </c>
      <c r="D219" s="201" t="s">
        <v>1450</v>
      </c>
      <c r="E219" s="202" t="s">
        <v>1493</v>
      </c>
      <c r="F219" s="203">
        <v>3</v>
      </c>
      <c r="G219" s="589">
        <v>3651</v>
      </c>
      <c r="H219" s="567" t="s">
        <v>1454</v>
      </c>
      <c r="I219" s="211" t="e">
        <f t="shared" si="12"/>
        <v>#VALUE!</v>
      </c>
      <c r="J219" s="568">
        <v>100</v>
      </c>
      <c r="K219" s="568">
        <v>167339</v>
      </c>
      <c r="L219" s="201" t="s">
        <v>1494</v>
      </c>
      <c r="M219" s="201" t="str">
        <f t="shared" si="14"/>
        <v>価格競争の結果</v>
      </c>
    </row>
    <row r="220" spans="1:13" s="577" customFormat="1" ht="13.5">
      <c r="A220" s="577">
        <f t="shared" si="13"/>
        <v>190</v>
      </c>
      <c r="B220" s="201" t="s">
        <v>1600</v>
      </c>
      <c r="C220" s="201" t="s">
        <v>329</v>
      </c>
      <c r="D220" s="201" t="s">
        <v>1450</v>
      </c>
      <c r="E220" s="202" t="s">
        <v>1493</v>
      </c>
      <c r="F220" s="203">
        <v>3</v>
      </c>
      <c r="G220" s="589">
        <v>2400</v>
      </c>
      <c r="H220" s="567" t="s">
        <v>1454</v>
      </c>
      <c r="I220" s="211" t="e">
        <f t="shared" si="12"/>
        <v>#VALUE!</v>
      </c>
      <c r="J220" s="568">
        <v>59</v>
      </c>
      <c r="K220" s="568">
        <v>118109</v>
      </c>
      <c r="L220" s="201" t="s">
        <v>1494</v>
      </c>
      <c r="M220" s="201" t="str">
        <f t="shared" si="14"/>
        <v>価格競争の結果</v>
      </c>
    </row>
    <row r="221" spans="1:13" s="577" customFormat="1" ht="13.5">
      <c r="A221" s="577">
        <f t="shared" si="13"/>
        <v>191</v>
      </c>
      <c r="B221" s="201" t="s">
        <v>1600</v>
      </c>
      <c r="C221" s="201" t="s">
        <v>329</v>
      </c>
      <c r="D221" s="201" t="s">
        <v>1450</v>
      </c>
      <c r="E221" s="202" t="s">
        <v>1493</v>
      </c>
      <c r="F221" s="203">
        <v>3</v>
      </c>
      <c r="G221" s="589">
        <v>1859</v>
      </c>
      <c r="H221" s="567" t="s">
        <v>1454</v>
      </c>
      <c r="I221" s="211" t="e">
        <f t="shared" si="12"/>
        <v>#VALUE!</v>
      </c>
      <c r="J221" s="568">
        <v>50</v>
      </c>
      <c r="K221" s="568">
        <v>86875</v>
      </c>
      <c r="L221" s="201" t="s">
        <v>1494</v>
      </c>
      <c r="M221" s="201" t="str">
        <f t="shared" si="14"/>
        <v>価格競争の結果</v>
      </c>
    </row>
    <row r="222" spans="1:13" s="577" customFormat="1" ht="13.5">
      <c r="A222" s="577">
        <f t="shared" si="13"/>
        <v>192</v>
      </c>
      <c r="B222" s="201" t="s">
        <v>1600</v>
      </c>
      <c r="C222" s="201" t="s">
        <v>329</v>
      </c>
      <c r="D222" s="201" t="s">
        <v>1450</v>
      </c>
      <c r="E222" s="202" t="s">
        <v>1493</v>
      </c>
      <c r="F222" s="203">
        <v>3</v>
      </c>
      <c r="G222" s="589">
        <v>2378</v>
      </c>
      <c r="H222" s="567" t="s">
        <v>1454</v>
      </c>
      <c r="I222" s="211" t="e">
        <f t="shared" si="12"/>
        <v>#VALUE!</v>
      </c>
      <c r="J222" s="568">
        <v>59</v>
      </c>
      <c r="K222" s="568">
        <v>116423</v>
      </c>
      <c r="L222" s="201" t="s">
        <v>1494</v>
      </c>
      <c r="M222" s="201" t="str">
        <f t="shared" si="14"/>
        <v>価格競争の結果</v>
      </c>
    </row>
    <row r="223" spans="1:13" s="577" customFormat="1" ht="13.5">
      <c r="A223" s="577">
        <f t="shared" si="13"/>
        <v>193</v>
      </c>
      <c r="B223" s="201" t="s">
        <v>1600</v>
      </c>
      <c r="C223" s="201" t="s">
        <v>329</v>
      </c>
      <c r="D223" s="201" t="s">
        <v>1450</v>
      </c>
      <c r="E223" s="202" t="s">
        <v>1493</v>
      </c>
      <c r="F223" s="203">
        <v>3</v>
      </c>
      <c r="G223" s="589">
        <v>2861</v>
      </c>
      <c r="H223" s="567" t="s">
        <v>1454</v>
      </c>
      <c r="I223" s="211" t="e">
        <f t="shared" si="12"/>
        <v>#VALUE!</v>
      </c>
      <c r="J223" s="568">
        <v>80</v>
      </c>
      <c r="K223" s="568">
        <v>128416</v>
      </c>
      <c r="L223" s="201" t="s">
        <v>1494</v>
      </c>
      <c r="M223" s="201" t="str">
        <f t="shared" si="14"/>
        <v>価格競争の結果</v>
      </c>
    </row>
    <row r="224" spans="1:13" s="577" customFormat="1" ht="13.5">
      <c r="A224" s="577">
        <f aca="true" t="shared" si="15" ref="A224:A287">+A223+1</f>
        <v>194</v>
      </c>
      <c r="B224" s="201" t="s">
        <v>1600</v>
      </c>
      <c r="C224" s="201" t="s">
        <v>329</v>
      </c>
      <c r="D224" s="201" t="s">
        <v>1450</v>
      </c>
      <c r="E224" s="202" t="s">
        <v>1493</v>
      </c>
      <c r="F224" s="203">
        <v>3</v>
      </c>
      <c r="G224" s="589">
        <v>2914</v>
      </c>
      <c r="H224" s="567" t="s">
        <v>1454</v>
      </c>
      <c r="I224" s="211" t="e">
        <f t="shared" si="12"/>
        <v>#VALUE!</v>
      </c>
      <c r="J224" s="568">
        <v>79</v>
      </c>
      <c r="K224" s="568">
        <v>134930</v>
      </c>
      <c r="L224" s="201" t="s">
        <v>1494</v>
      </c>
      <c r="M224" s="201" t="str">
        <f t="shared" si="14"/>
        <v>価格競争の結果</v>
      </c>
    </row>
    <row r="225" spans="1:13" s="577" customFormat="1" ht="13.5">
      <c r="A225" s="577">
        <f t="shared" si="15"/>
        <v>195</v>
      </c>
      <c r="B225" s="201" t="s">
        <v>1600</v>
      </c>
      <c r="C225" s="201" t="s">
        <v>329</v>
      </c>
      <c r="D225" s="201" t="s">
        <v>1450</v>
      </c>
      <c r="E225" s="202" t="s">
        <v>1493</v>
      </c>
      <c r="F225" s="203">
        <v>3</v>
      </c>
      <c r="G225" s="589">
        <v>2322</v>
      </c>
      <c r="H225" s="567" t="s">
        <v>1454</v>
      </c>
      <c r="I225" s="211" t="e">
        <f t="shared" si="12"/>
        <v>#VALUE!</v>
      </c>
      <c r="J225" s="568">
        <v>57</v>
      </c>
      <c r="K225" s="568">
        <v>114488</v>
      </c>
      <c r="L225" s="201" t="s">
        <v>1494</v>
      </c>
      <c r="M225" s="201" t="str">
        <f t="shared" si="14"/>
        <v>価格競争の結果</v>
      </c>
    </row>
    <row r="226" spans="1:13" s="577" customFormat="1" ht="13.5">
      <c r="A226" s="577">
        <f t="shared" si="15"/>
        <v>196</v>
      </c>
      <c r="B226" s="201" t="s">
        <v>1600</v>
      </c>
      <c r="C226" s="201" t="s">
        <v>329</v>
      </c>
      <c r="D226" s="201" t="s">
        <v>1450</v>
      </c>
      <c r="E226" s="202" t="s">
        <v>1493</v>
      </c>
      <c r="F226" s="203">
        <v>3</v>
      </c>
      <c r="G226" s="589">
        <v>2513</v>
      </c>
      <c r="H226" s="567" t="s">
        <v>1454</v>
      </c>
      <c r="I226" s="211" t="e">
        <f t="shared" si="12"/>
        <v>#VALUE!</v>
      </c>
      <c r="J226" s="568">
        <v>63</v>
      </c>
      <c r="K226" s="568">
        <v>121508</v>
      </c>
      <c r="L226" s="201" t="s">
        <v>1494</v>
      </c>
      <c r="M226" s="201" t="str">
        <f t="shared" si="14"/>
        <v>価格競争の結果</v>
      </c>
    </row>
    <row r="227" spans="1:13" s="577" customFormat="1" ht="13.5">
      <c r="A227" s="577">
        <f t="shared" si="15"/>
        <v>197</v>
      </c>
      <c r="B227" s="201" t="s">
        <v>1600</v>
      </c>
      <c r="C227" s="201" t="s">
        <v>329</v>
      </c>
      <c r="D227" s="201" t="s">
        <v>1450</v>
      </c>
      <c r="E227" s="202" t="s">
        <v>1493</v>
      </c>
      <c r="F227" s="203">
        <v>3</v>
      </c>
      <c r="G227" s="589">
        <v>4569</v>
      </c>
      <c r="H227" s="567" t="s">
        <v>1454</v>
      </c>
      <c r="I227" s="211" t="e">
        <f t="shared" si="12"/>
        <v>#VALUE!</v>
      </c>
      <c r="J227" s="568">
        <v>149</v>
      </c>
      <c r="K227" s="568">
        <v>189529</v>
      </c>
      <c r="L227" s="201" t="s">
        <v>1494</v>
      </c>
      <c r="M227" s="201" t="str">
        <f t="shared" si="14"/>
        <v>価格競争の結果</v>
      </c>
    </row>
    <row r="228" spans="1:13" s="577" customFormat="1" ht="13.5">
      <c r="A228" s="577">
        <f t="shared" si="15"/>
        <v>198</v>
      </c>
      <c r="B228" s="201" t="s">
        <v>1600</v>
      </c>
      <c r="C228" s="201" t="s">
        <v>329</v>
      </c>
      <c r="D228" s="201" t="s">
        <v>1450</v>
      </c>
      <c r="E228" s="202" t="s">
        <v>1493</v>
      </c>
      <c r="F228" s="203">
        <v>3</v>
      </c>
      <c r="G228" s="589">
        <v>1971</v>
      </c>
      <c r="H228" s="567" t="s">
        <v>1454</v>
      </c>
      <c r="I228" s="211" t="e">
        <f t="shared" si="12"/>
        <v>#VALUE!</v>
      </c>
      <c r="J228" s="568">
        <v>48</v>
      </c>
      <c r="K228" s="568">
        <v>97794</v>
      </c>
      <c r="L228" s="201" t="s">
        <v>1494</v>
      </c>
      <c r="M228" s="201" t="str">
        <f t="shared" si="14"/>
        <v>価格競争の結果</v>
      </c>
    </row>
    <row r="229" spans="1:13" s="577" customFormat="1" ht="13.5">
      <c r="A229" s="577">
        <f t="shared" si="15"/>
        <v>199</v>
      </c>
      <c r="B229" s="201" t="s">
        <v>1600</v>
      </c>
      <c r="C229" s="201" t="s">
        <v>329</v>
      </c>
      <c r="D229" s="201" t="s">
        <v>1450</v>
      </c>
      <c r="E229" s="202" t="s">
        <v>1493</v>
      </c>
      <c r="F229" s="203">
        <v>3</v>
      </c>
      <c r="G229" s="589">
        <v>2791</v>
      </c>
      <c r="H229" s="567" t="s">
        <v>1454</v>
      </c>
      <c r="I229" s="211" t="e">
        <f t="shared" si="12"/>
        <v>#VALUE!</v>
      </c>
      <c r="J229" s="568">
        <v>85</v>
      </c>
      <c r="K229" s="568">
        <v>119662</v>
      </c>
      <c r="L229" s="201" t="s">
        <v>1494</v>
      </c>
      <c r="M229" s="201" t="str">
        <f t="shared" si="14"/>
        <v>価格競争の結果</v>
      </c>
    </row>
    <row r="230" spans="1:13" s="577" customFormat="1" ht="13.5">
      <c r="A230" s="577">
        <f t="shared" si="15"/>
        <v>200</v>
      </c>
      <c r="B230" s="201" t="s">
        <v>1600</v>
      </c>
      <c r="C230" s="201" t="s">
        <v>329</v>
      </c>
      <c r="D230" s="201" t="s">
        <v>1450</v>
      </c>
      <c r="E230" s="202" t="s">
        <v>1493</v>
      </c>
      <c r="F230" s="203">
        <v>3</v>
      </c>
      <c r="G230" s="589">
        <v>2109</v>
      </c>
      <c r="H230" s="567" t="s">
        <v>1454</v>
      </c>
      <c r="I230" s="211" t="e">
        <f t="shared" si="12"/>
        <v>#VALUE!</v>
      </c>
      <c r="J230" s="568">
        <v>54</v>
      </c>
      <c r="K230" s="568">
        <v>100379</v>
      </c>
      <c r="L230" s="201" t="s">
        <v>1494</v>
      </c>
      <c r="M230" s="201" t="str">
        <f t="shared" si="14"/>
        <v>価格競争の結果</v>
      </c>
    </row>
    <row r="231" spans="1:13" s="577" customFormat="1" ht="13.5">
      <c r="A231" s="577">
        <f t="shared" si="15"/>
        <v>201</v>
      </c>
      <c r="B231" s="201" t="s">
        <v>1600</v>
      </c>
      <c r="C231" s="201" t="s">
        <v>329</v>
      </c>
      <c r="D231" s="201" t="s">
        <v>1450</v>
      </c>
      <c r="E231" s="202" t="s">
        <v>1493</v>
      </c>
      <c r="F231" s="203">
        <v>3</v>
      </c>
      <c r="G231" s="589">
        <v>3478</v>
      </c>
      <c r="H231" s="567" t="s">
        <v>1454</v>
      </c>
      <c r="I231" s="211" t="e">
        <f t="shared" si="12"/>
        <v>#VALUE!</v>
      </c>
      <c r="J231" s="568">
        <v>85</v>
      </c>
      <c r="K231" s="568">
        <v>172380</v>
      </c>
      <c r="L231" s="201" t="s">
        <v>1494</v>
      </c>
      <c r="M231" s="201" t="str">
        <f t="shared" si="14"/>
        <v>価格競争の結果</v>
      </c>
    </row>
    <row r="232" spans="1:13" s="577" customFormat="1" ht="13.5">
      <c r="A232" s="577">
        <f t="shared" si="15"/>
        <v>202</v>
      </c>
      <c r="B232" s="201" t="s">
        <v>1600</v>
      </c>
      <c r="C232" s="201" t="s">
        <v>329</v>
      </c>
      <c r="D232" s="201" t="s">
        <v>1450</v>
      </c>
      <c r="E232" s="202" t="s">
        <v>1493</v>
      </c>
      <c r="F232" s="203">
        <v>3</v>
      </c>
      <c r="G232" s="589">
        <v>2401</v>
      </c>
      <c r="H232" s="567" t="s">
        <v>1454</v>
      </c>
      <c r="I232" s="211" t="e">
        <f t="shared" si="12"/>
        <v>#VALUE!</v>
      </c>
      <c r="J232" s="568">
        <v>55</v>
      </c>
      <c r="K232" s="568">
        <v>121850</v>
      </c>
      <c r="L232" s="201" t="s">
        <v>1494</v>
      </c>
      <c r="M232" s="201" t="str">
        <f t="shared" si="14"/>
        <v>価格競争の結果</v>
      </c>
    </row>
    <row r="233" spans="1:13" s="577" customFormat="1" ht="13.5">
      <c r="A233" s="577">
        <f t="shared" si="15"/>
        <v>203</v>
      </c>
      <c r="B233" s="201" t="s">
        <v>1600</v>
      </c>
      <c r="C233" s="201" t="s">
        <v>329</v>
      </c>
      <c r="D233" s="201" t="s">
        <v>1450</v>
      </c>
      <c r="E233" s="202" t="s">
        <v>1493</v>
      </c>
      <c r="F233" s="203">
        <v>3</v>
      </c>
      <c r="G233" s="589">
        <v>3160</v>
      </c>
      <c r="H233" s="567" t="s">
        <v>1454</v>
      </c>
      <c r="I233" s="211" t="e">
        <f t="shared" si="12"/>
        <v>#VALUE!</v>
      </c>
      <c r="J233" s="568">
        <v>82</v>
      </c>
      <c r="K233" s="568">
        <v>148458</v>
      </c>
      <c r="L233" s="201" t="s">
        <v>1494</v>
      </c>
      <c r="M233" s="201" t="str">
        <f t="shared" si="14"/>
        <v>価格競争の結果</v>
      </c>
    </row>
    <row r="234" spans="1:13" s="577" customFormat="1" ht="13.5">
      <c r="A234" s="577">
        <f t="shared" si="15"/>
        <v>204</v>
      </c>
      <c r="B234" s="201" t="s">
        <v>1600</v>
      </c>
      <c r="C234" s="201" t="s">
        <v>329</v>
      </c>
      <c r="D234" s="201" t="s">
        <v>1450</v>
      </c>
      <c r="E234" s="202" t="s">
        <v>1493</v>
      </c>
      <c r="F234" s="203">
        <v>3</v>
      </c>
      <c r="G234" s="589">
        <v>2961</v>
      </c>
      <c r="H234" s="567" t="s">
        <v>1454</v>
      </c>
      <c r="I234" s="211" t="e">
        <f t="shared" si="12"/>
        <v>#VALUE!</v>
      </c>
      <c r="J234" s="568">
        <v>111</v>
      </c>
      <c r="K234" s="568">
        <v>113061</v>
      </c>
      <c r="L234" s="201" t="s">
        <v>1494</v>
      </c>
      <c r="M234" s="201" t="str">
        <f t="shared" si="14"/>
        <v>価格競争の結果</v>
      </c>
    </row>
    <row r="235" spans="1:13" s="577" customFormat="1" ht="13.5">
      <c r="A235" s="577">
        <f t="shared" si="15"/>
        <v>205</v>
      </c>
      <c r="B235" s="201" t="s">
        <v>1600</v>
      </c>
      <c r="C235" s="201" t="s">
        <v>329</v>
      </c>
      <c r="D235" s="201" t="s">
        <v>1450</v>
      </c>
      <c r="E235" s="202" t="s">
        <v>1493</v>
      </c>
      <c r="F235" s="203">
        <v>3</v>
      </c>
      <c r="G235" s="589">
        <v>1952</v>
      </c>
      <c r="H235" s="567" t="s">
        <v>1454</v>
      </c>
      <c r="I235" s="211" t="e">
        <f t="shared" si="12"/>
        <v>#VALUE!</v>
      </c>
      <c r="J235" s="568">
        <v>47</v>
      </c>
      <c r="K235" s="568">
        <v>97455</v>
      </c>
      <c r="L235" s="201" t="s">
        <v>1494</v>
      </c>
      <c r="M235" s="201" t="str">
        <f t="shared" si="14"/>
        <v>価格競争の結果</v>
      </c>
    </row>
    <row r="236" spans="1:13" s="577" customFormat="1" ht="13.5">
      <c r="A236" s="577">
        <f t="shared" si="15"/>
        <v>206</v>
      </c>
      <c r="B236" s="201" t="s">
        <v>1600</v>
      </c>
      <c r="C236" s="201" t="s">
        <v>329</v>
      </c>
      <c r="D236" s="201" t="s">
        <v>1450</v>
      </c>
      <c r="E236" s="202" t="s">
        <v>1493</v>
      </c>
      <c r="F236" s="203">
        <v>3</v>
      </c>
      <c r="G236" s="589">
        <v>2663</v>
      </c>
      <c r="H236" s="567" t="s">
        <v>1454</v>
      </c>
      <c r="I236" s="211" t="e">
        <f t="shared" si="12"/>
        <v>#VALUE!</v>
      </c>
      <c r="J236" s="568">
        <v>65</v>
      </c>
      <c r="K236" s="568">
        <v>131831</v>
      </c>
      <c r="L236" s="201" t="s">
        <v>1494</v>
      </c>
      <c r="M236" s="201" t="str">
        <f t="shared" si="14"/>
        <v>価格競争の結果</v>
      </c>
    </row>
    <row r="237" spans="1:13" s="577" customFormat="1" ht="13.5">
      <c r="A237" s="577">
        <f t="shared" si="15"/>
        <v>207</v>
      </c>
      <c r="B237" s="201" t="s">
        <v>1600</v>
      </c>
      <c r="C237" s="201" t="s">
        <v>329</v>
      </c>
      <c r="D237" s="201" t="s">
        <v>1450</v>
      </c>
      <c r="E237" s="202" t="s">
        <v>1493</v>
      </c>
      <c r="F237" s="203">
        <v>3</v>
      </c>
      <c r="G237" s="589">
        <v>2152</v>
      </c>
      <c r="H237" s="567" t="s">
        <v>1454</v>
      </c>
      <c r="I237" s="211" t="e">
        <f t="shared" si="12"/>
        <v>#VALUE!</v>
      </c>
      <c r="J237" s="568">
        <v>62</v>
      </c>
      <c r="K237" s="568">
        <v>93568</v>
      </c>
      <c r="L237" s="201" t="s">
        <v>1494</v>
      </c>
      <c r="M237" s="201" t="str">
        <f t="shared" si="14"/>
        <v>価格競争の結果</v>
      </c>
    </row>
    <row r="238" spans="1:13" s="577" customFormat="1" ht="13.5">
      <c r="A238" s="577">
        <f t="shared" si="15"/>
        <v>208</v>
      </c>
      <c r="B238" s="201" t="s">
        <v>1600</v>
      </c>
      <c r="C238" s="201" t="s">
        <v>329</v>
      </c>
      <c r="D238" s="201" t="s">
        <v>1450</v>
      </c>
      <c r="E238" s="202" t="s">
        <v>1493</v>
      </c>
      <c r="F238" s="203">
        <v>3</v>
      </c>
      <c r="G238" s="589">
        <v>2312</v>
      </c>
      <c r="H238" s="567" t="s">
        <v>1454</v>
      </c>
      <c r="I238" s="211" t="e">
        <f t="shared" si="12"/>
        <v>#VALUE!</v>
      </c>
      <c r="J238" s="568">
        <v>67</v>
      </c>
      <c r="K238" s="568">
        <v>99903</v>
      </c>
      <c r="L238" s="201" t="s">
        <v>1494</v>
      </c>
      <c r="M238" s="201" t="str">
        <f t="shared" si="14"/>
        <v>価格競争の結果</v>
      </c>
    </row>
    <row r="239" spans="1:13" s="577" customFormat="1" ht="13.5">
      <c r="A239" s="577">
        <f t="shared" si="15"/>
        <v>209</v>
      </c>
      <c r="B239" s="201" t="s">
        <v>1600</v>
      </c>
      <c r="C239" s="201" t="s">
        <v>329</v>
      </c>
      <c r="D239" s="201" t="s">
        <v>1450</v>
      </c>
      <c r="E239" s="202" t="s">
        <v>1493</v>
      </c>
      <c r="F239" s="203">
        <v>3</v>
      </c>
      <c r="G239" s="589">
        <v>2196</v>
      </c>
      <c r="H239" s="567" t="s">
        <v>1454</v>
      </c>
      <c r="I239" s="211" t="e">
        <f t="shared" si="12"/>
        <v>#VALUE!</v>
      </c>
      <c r="J239" s="568">
        <v>52</v>
      </c>
      <c r="K239" s="568">
        <v>111440</v>
      </c>
      <c r="L239" s="201" t="s">
        <v>1494</v>
      </c>
      <c r="M239" s="201" t="str">
        <f t="shared" si="14"/>
        <v>価格競争の結果</v>
      </c>
    </row>
    <row r="240" spans="1:13" s="577" customFormat="1" ht="13.5">
      <c r="A240" s="577">
        <f t="shared" si="15"/>
        <v>210</v>
      </c>
      <c r="B240" s="201" t="s">
        <v>1600</v>
      </c>
      <c r="C240" s="201" t="s">
        <v>329</v>
      </c>
      <c r="D240" s="201" t="s">
        <v>1450</v>
      </c>
      <c r="E240" s="202" t="s">
        <v>1493</v>
      </c>
      <c r="F240" s="203">
        <v>3</v>
      </c>
      <c r="G240" s="589">
        <v>2091</v>
      </c>
      <c r="H240" s="567" t="s">
        <v>1454</v>
      </c>
      <c r="I240" s="211" t="e">
        <f t="shared" si="12"/>
        <v>#VALUE!</v>
      </c>
      <c r="J240" s="568">
        <v>46</v>
      </c>
      <c r="K240" s="568">
        <v>110833</v>
      </c>
      <c r="L240" s="201" t="s">
        <v>1494</v>
      </c>
      <c r="M240" s="201" t="str">
        <f t="shared" si="14"/>
        <v>価格競争の結果</v>
      </c>
    </row>
    <row r="241" spans="1:13" s="577" customFormat="1" ht="13.5">
      <c r="A241" s="577">
        <f t="shared" si="15"/>
        <v>211</v>
      </c>
      <c r="B241" s="201" t="s">
        <v>1600</v>
      </c>
      <c r="C241" s="201" t="s">
        <v>329</v>
      </c>
      <c r="D241" s="201" t="s">
        <v>1450</v>
      </c>
      <c r="E241" s="202" t="s">
        <v>1493</v>
      </c>
      <c r="F241" s="203">
        <v>3</v>
      </c>
      <c r="G241" s="589">
        <v>2571</v>
      </c>
      <c r="H241" s="567" t="s">
        <v>1454</v>
      </c>
      <c r="I241" s="211" t="e">
        <f t="shared" si="12"/>
        <v>#VALUE!</v>
      </c>
      <c r="J241" s="568">
        <v>71</v>
      </c>
      <c r="K241" s="568">
        <v>116922</v>
      </c>
      <c r="L241" s="201" t="s">
        <v>1494</v>
      </c>
      <c r="M241" s="201" t="str">
        <f aca="true" t="shared" si="16" ref="M241:M304">IF(F241=1,"他社が辞退したため","価格競争の結果")</f>
        <v>価格競争の結果</v>
      </c>
    </row>
    <row r="242" spans="1:13" s="577" customFormat="1" ht="13.5">
      <c r="A242" s="577">
        <f t="shared" si="15"/>
        <v>212</v>
      </c>
      <c r="B242" s="201" t="s">
        <v>1600</v>
      </c>
      <c r="C242" s="201" t="s">
        <v>329</v>
      </c>
      <c r="D242" s="201" t="s">
        <v>1450</v>
      </c>
      <c r="E242" s="202" t="s">
        <v>1493</v>
      </c>
      <c r="F242" s="203">
        <v>3</v>
      </c>
      <c r="G242" s="589">
        <v>2487</v>
      </c>
      <c r="H242" s="567" t="s">
        <v>1454</v>
      </c>
      <c r="I242" s="211" t="e">
        <f t="shared" si="12"/>
        <v>#VALUE!</v>
      </c>
      <c r="J242" s="568">
        <v>62</v>
      </c>
      <c r="K242" s="568">
        <v>121023</v>
      </c>
      <c r="L242" s="201" t="s">
        <v>1494</v>
      </c>
      <c r="M242" s="201" t="str">
        <f t="shared" si="16"/>
        <v>価格競争の結果</v>
      </c>
    </row>
    <row r="243" spans="1:13" s="577" customFormat="1" ht="13.5">
      <c r="A243" s="577">
        <f t="shared" si="15"/>
        <v>213</v>
      </c>
      <c r="B243" s="201" t="s">
        <v>1600</v>
      </c>
      <c r="C243" s="201" t="s">
        <v>329</v>
      </c>
      <c r="D243" s="201" t="s">
        <v>1450</v>
      </c>
      <c r="E243" s="202" t="s">
        <v>1493</v>
      </c>
      <c r="F243" s="203">
        <v>3</v>
      </c>
      <c r="G243" s="589">
        <v>2622</v>
      </c>
      <c r="H243" s="567" t="s">
        <v>1454</v>
      </c>
      <c r="I243" s="211" t="e">
        <f t="shared" si="12"/>
        <v>#VALUE!</v>
      </c>
      <c r="J243" s="568">
        <v>69</v>
      </c>
      <c r="K243" s="568">
        <v>121630</v>
      </c>
      <c r="L243" s="201" t="s">
        <v>1494</v>
      </c>
      <c r="M243" s="201" t="str">
        <f t="shared" si="16"/>
        <v>価格競争の結果</v>
      </c>
    </row>
    <row r="244" spans="1:13" s="577" customFormat="1" ht="13.5">
      <c r="A244" s="577">
        <f t="shared" si="15"/>
        <v>214</v>
      </c>
      <c r="B244" s="201" t="s">
        <v>1600</v>
      </c>
      <c r="C244" s="201" t="s">
        <v>329</v>
      </c>
      <c r="D244" s="201" t="s">
        <v>1450</v>
      </c>
      <c r="E244" s="202" t="s">
        <v>1493</v>
      </c>
      <c r="F244" s="203">
        <v>3</v>
      </c>
      <c r="G244" s="589">
        <v>2667</v>
      </c>
      <c r="H244" s="567" t="s">
        <v>1454</v>
      </c>
      <c r="I244" s="211" t="e">
        <f t="shared" si="12"/>
        <v>#VALUE!</v>
      </c>
      <c r="J244" s="568">
        <v>68</v>
      </c>
      <c r="K244" s="568">
        <v>127257</v>
      </c>
      <c r="L244" s="201" t="s">
        <v>1494</v>
      </c>
      <c r="M244" s="201" t="str">
        <f t="shared" si="16"/>
        <v>価格競争の結果</v>
      </c>
    </row>
    <row r="245" spans="1:13" s="577" customFormat="1" ht="13.5">
      <c r="A245" s="577">
        <f t="shared" si="15"/>
        <v>215</v>
      </c>
      <c r="B245" s="201" t="s">
        <v>1600</v>
      </c>
      <c r="C245" s="201" t="s">
        <v>329</v>
      </c>
      <c r="D245" s="201" t="s">
        <v>1450</v>
      </c>
      <c r="E245" s="202" t="s">
        <v>1493</v>
      </c>
      <c r="F245" s="203">
        <v>3</v>
      </c>
      <c r="G245" s="589">
        <v>2198</v>
      </c>
      <c r="H245" s="567" t="s">
        <v>1454</v>
      </c>
      <c r="I245" s="211" t="e">
        <f t="shared" si="12"/>
        <v>#VALUE!</v>
      </c>
      <c r="J245" s="568">
        <v>57</v>
      </c>
      <c r="K245" s="568">
        <v>103326</v>
      </c>
      <c r="L245" s="201" t="s">
        <v>1494</v>
      </c>
      <c r="M245" s="201" t="str">
        <f t="shared" si="16"/>
        <v>価格競争の結果</v>
      </c>
    </row>
    <row r="246" spans="1:13" s="577" customFormat="1" ht="13.5">
      <c r="A246" s="577">
        <f t="shared" si="15"/>
        <v>216</v>
      </c>
      <c r="B246" s="201" t="s">
        <v>1600</v>
      </c>
      <c r="C246" s="201" t="s">
        <v>329</v>
      </c>
      <c r="D246" s="201" t="s">
        <v>1450</v>
      </c>
      <c r="E246" s="202" t="s">
        <v>1493</v>
      </c>
      <c r="F246" s="203">
        <v>3</v>
      </c>
      <c r="G246" s="589">
        <v>2770</v>
      </c>
      <c r="H246" s="567" t="s">
        <v>1454</v>
      </c>
      <c r="I246" s="211" t="e">
        <f t="shared" si="12"/>
        <v>#VALUE!</v>
      </c>
      <c r="J246" s="568">
        <v>76</v>
      </c>
      <c r="K246" s="568">
        <v>126789</v>
      </c>
      <c r="L246" s="201" t="s">
        <v>1494</v>
      </c>
      <c r="M246" s="201" t="str">
        <f t="shared" si="16"/>
        <v>価格競争の結果</v>
      </c>
    </row>
    <row r="247" spans="1:13" s="577" customFormat="1" ht="13.5">
      <c r="A247" s="577">
        <f t="shared" si="15"/>
        <v>217</v>
      </c>
      <c r="B247" s="201" t="s">
        <v>1600</v>
      </c>
      <c r="C247" s="201" t="s">
        <v>329</v>
      </c>
      <c r="D247" s="201" t="s">
        <v>1450</v>
      </c>
      <c r="E247" s="202" t="s">
        <v>1493</v>
      </c>
      <c r="F247" s="203">
        <v>3</v>
      </c>
      <c r="G247" s="589">
        <v>2392</v>
      </c>
      <c r="H247" s="567" t="s">
        <v>1454</v>
      </c>
      <c r="I247" s="211" t="e">
        <f t="shared" si="12"/>
        <v>#VALUE!</v>
      </c>
      <c r="J247" s="568">
        <v>67</v>
      </c>
      <c r="K247" s="568">
        <v>107018</v>
      </c>
      <c r="L247" s="201" t="s">
        <v>1494</v>
      </c>
      <c r="M247" s="201" t="str">
        <f t="shared" si="16"/>
        <v>価格競争の結果</v>
      </c>
    </row>
    <row r="248" spans="1:13" s="577" customFormat="1" ht="13.5">
      <c r="A248" s="577">
        <f t="shared" si="15"/>
        <v>218</v>
      </c>
      <c r="B248" s="201" t="s">
        <v>1600</v>
      </c>
      <c r="C248" s="201" t="s">
        <v>329</v>
      </c>
      <c r="D248" s="201" t="s">
        <v>1450</v>
      </c>
      <c r="E248" s="202" t="s">
        <v>1493</v>
      </c>
      <c r="F248" s="203">
        <v>3</v>
      </c>
      <c r="G248" s="589">
        <v>2330</v>
      </c>
      <c r="H248" s="567" t="s">
        <v>1454</v>
      </c>
      <c r="I248" s="211" t="e">
        <f t="shared" si="12"/>
        <v>#VALUE!</v>
      </c>
      <c r="J248" s="568">
        <v>60</v>
      </c>
      <c r="K248" s="568">
        <v>110294</v>
      </c>
      <c r="L248" s="201" t="s">
        <v>1494</v>
      </c>
      <c r="M248" s="201" t="str">
        <f t="shared" si="16"/>
        <v>価格競争の結果</v>
      </c>
    </row>
    <row r="249" spans="1:13" s="577" customFormat="1" ht="13.5">
      <c r="A249" s="577">
        <f t="shared" si="15"/>
        <v>219</v>
      </c>
      <c r="B249" s="201" t="s">
        <v>1600</v>
      </c>
      <c r="C249" s="201" t="s">
        <v>329</v>
      </c>
      <c r="D249" s="201" t="s">
        <v>1450</v>
      </c>
      <c r="E249" s="202" t="s">
        <v>1493</v>
      </c>
      <c r="F249" s="203">
        <v>3</v>
      </c>
      <c r="G249" s="589">
        <v>3385</v>
      </c>
      <c r="H249" s="567" t="s">
        <v>1454</v>
      </c>
      <c r="I249" s="211" t="e">
        <f t="shared" si="12"/>
        <v>#VALUE!</v>
      </c>
      <c r="J249" s="568">
        <v>95</v>
      </c>
      <c r="K249" s="568">
        <v>151589</v>
      </c>
      <c r="L249" s="201" t="s">
        <v>1494</v>
      </c>
      <c r="M249" s="201" t="str">
        <f t="shared" si="16"/>
        <v>価格競争の結果</v>
      </c>
    </row>
    <row r="250" spans="1:13" s="577" customFormat="1" ht="13.5">
      <c r="A250" s="577">
        <f t="shared" si="15"/>
        <v>220</v>
      </c>
      <c r="B250" s="201" t="s">
        <v>1600</v>
      </c>
      <c r="C250" s="201" t="s">
        <v>329</v>
      </c>
      <c r="D250" s="201" t="s">
        <v>1450</v>
      </c>
      <c r="E250" s="202" t="s">
        <v>1493</v>
      </c>
      <c r="F250" s="203">
        <v>3</v>
      </c>
      <c r="G250" s="589">
        <v>2795</v>
      </c>
      <c r="H250" s="567" t="s">
        <v>1454</v>
      </c>
      <c r="I250" s="211" t="e">
        <f t="shared" si="12"/>
        <v>#VALUE!</v>
      </c>
      <c r="J250" s="568">
        <v>69</v>
      </c>
      <c r="K250" s="568">
        <v>137486</v>
      </c>
      <c r="L250" s="201" t="s">
        <v>1494</v>
      </c>
      <c r="M250" s="201" t="str">
        <f t="shared" si="16"/>
        <v>価格競争の結果</v>
      </c>
    </row>
    <row r="251" spans="1:13" s="577" customFormat="1" ht="13.5">
      <c r="A251" s="577">
        <f t="shared" si="15"/>
        <v>221</v>
      </c>
      <c r="B251" s="201" t="s">
        <v>1600</v>
      </c>
      <c r="C251" s="201" t="s">
        <v>329</v>
      </c>
      <c r="D251" s="201" t="s">
        <v>1450</v>
      </c>
      <c r="E251" s="202" t="s">
        <v>1493</v>
      </c>
      <c r="F251" s="203">
        <v>3</v>
      </c>
      <c r="G251" s="589">
        <v>2235</v>
      </c>
      <c r="H251" s="567" t="s">
        <v>1454</v>
      </c>
      <c r="I251" s="211" t="e">
        <f t="shared" si="12"/>
        <v>#VALUE!</v>
      </c>
      <c r="J251" s="568">
        <v>56</v>
      </c>
      <c r="K251" s="568">
        <v>108373</v>
      </c>
      <c r="L251" s="201" t="s">
        <v>1494</v>
      </c>
      <c r="M251" s="201" t="str">
        <f t="shared" si="16"/>
        <v>価格競争の結果</v>
      </c>
    </row>
    <row r="252" spans="1:13" s="577" customFormat="1" ht="13.5">
      <c r="A252" s="577">
        <f t="shared" si="15"/>
        <v>222</v>
      </c>
      <c r="B252" s="201" t="s">
        <v>1600</v>
      </c>
      <c r="C252" s="201" t="s">
        <v>329</v>
      </c>
      <c r="D252" s="201" t="s">
        <v>1450</v>
      </c>
      <c r="E252" s="202" t="s">
        <v>1493</v>
      </c>
      <c r="F252" s="203">
        <v>3</v>
      </c>
      <c r="G252" s="589">
        <v>2957</v>
      </c>
      <c r="H252" s="567" t="s">
        <v>1454</v>
      </c>
      <c r="I252" s="211" t="e">
        <f t="shared" si="12"/>
        <v>#VALUE!</v>
      </c>
      <c r="J252" s="568">
        <v>70</v>
      </c>
      <c r="K252" s="568">
        <v>149888</v>
      </c>
      <c r="L252" s="201" t="s">
        <v>1494</v>
      </c>
      <c r="M252" s="201" t="str">
        <f t="shared" si="16"/>
        <v>価格競争の結果</v>
      </c>
    </row>
    <row r="253" spans="1:13" s="577" customFormat="1" ht="13.5">
      <c r="A253" s="577">
        <f t="shared" si="15"/>
        <v>223</v>
      </c>
      <c r="B253" s="201" t="s">
        <v>1600</v>
      </c>
      <c r="C253" s="201" t="s">
        <v>329</v>
      </c>
      <c r="D253" s="201" t="s">
        <v>1450</v>
      </c>
      <c r="E253" s="202" t="s">
        <v>1493</v>
      </c>
      <c r="F253" s="203">
        <v>3</v>
      </c>
      <c r="G253" s="589">
        <v>3871</v>
      </c>
      <c r="H253" s="567" t="s">
        <v>1454</v>
      </c>
      <c r="I253" s="211" t="e">
        <f t="shared" si="12"/>
        <v>#VALUE!</v>
      </c>
      <c r="J253" s="568">
        <v>92</v>
      </c>
      <c r="K253" s="568">
        <v>195722</v>
      </c>
      <c r="L253" s="201" t="s">
        <v>1494</v>
      </c>
      <c r="M253" s="201" t="str">
        <f t="shared" si="16"/>
        <v>価格競争の結果</v>
      </c>
    </row>
    <row r="254" spans="1:13" s="577" customFormat="1" ht="13.5">
      <c r="A254" s="577">
        <f t="shared" si="15"/>
        <v>224</v>
      </c>
      <c r="B254" s="201" t="s">
        <v>1600</v>
      </c>
      <c r="C254" s="201" t="s">
        <v>329</v>
      </c>
      <c r="D254" s="201" t="s">
        <v>1450</v>
      </c>
      <c r="E254" s="202" t="s">
        <v>1493</v>
      </c>
      <c r="F254" s="203">
        <v>3</v>
      </c>
      <c r="G254" s="589">
        <v>3070</v>
      </c>
      <c r="H254" s="567" t="s">
        <v>1454</v>
      </c>
      <c r="I254" s="211" t="e">
        <f t="shared" si="12"/>
        <v>#VALUE!</v>
      </c>
      <c r="J254" s="568">
        <v>76</v>
      </c>
      <c r="K254" s="568">
        <v>150277</v>
      </c>
      <c r="L254" s="201" t="s">
        <v>1494</v>
      </c>
      <c r="M254" s="201" t="str">
        <f t="shared" si="16"/>
        <v>価格競争の結果</v>
      </c>
    </row>
    <row r="255" spans="1:13" s="577" customFormat="1" ht="13.5">
      <c r="A255" s="577">
        <f t="shared" si="15"/>
        <v>225</v>
      </c>
      <c r="B255" s="201" t="s">
        <v>1600</v>
      </c>
      <c r="C255" s="201" t="s">
        <v>329</v>
      </c>
      <c r="D255" s="201" t="s">
        <v>1450</v>
      </c>
      <c r="E255" s="202" t="s">
        <v>1493</v>
      </c>
      <c r="F255" s="203">
        <v>3</v>
      </c>
      <c r="G255" s="589">
        <v>3421</v>
      </c>
      <c r="H255" s="567" t="s">
        <v>1454</v>
      </c>
      <c r="I255" s="211" t="e">
        <f t="shared" si="12"/>
        <v>#VALUE!</v>
      </c>
      <c r="J255" s="568">
        <v>86</v>
      </c>
      <c r="K255" s="568">
        <v>165377</v>
      </c>
      <c r="L255" s="201" t="s">
        <v>1494</v>
      </c>
      <c r="M255" s="201" t="str">
        <f t="shared" si="16"/>
        <v>価格競争の結果</v>
      </c>
    </row>
    <row r="256" spans="1:13" s="577" customFormat="1" ht="13.5">
      <c r="A256" s="577">
        <f t="shared" si="15"/>
        <v>226</v>
      </c>
      <c r="B256" s="201" t="s">
        <v>1600</v>
      </c>
      <c r="C256" s="201" t="s">
        <v>329</v>
      </c>
      <c r="D256" s="201" t="s">
        <v>1450</v>
      </c>
      <c r="E256" s="202" t="s">
        <v>1493</v>
      </c>
      <c r="F256" s="203">
        <v>3</v>
      </c>
      <c r="G256" s="589">
        <v>2677</v>
      </c>
      <c r="H256" s="567" t="s">
        <v>1454</v>
      </c>
      <c r="I256" s="211" t="e">
        <f t="shared" si="12"/>
        <v>#VALUE!</v>
      </c>
      <c r="J256" s="568">
        <v>63</v>
      </c>
      <c r="K256" s="568">
        <v>136710</v>
      </c>
      <c r="L256" s="201" t="s">
        <v>1494</v>
      </c>
      <c r="M256" s="201" t="str">
        <f t="shared" si="16"/>
        <v>価格競争の結果</v>
      </c>
    </row>
    <row r="257" spans="1:13" s="577" customFormat="1" ht="13.5">
      <c r="A257" s="577">
        <f t="shared" si="15"/>
        <v>227</v>
      </c>
      <c r="B257" s="201" t="s">
        <v>1600</v>
      </c>
      <c r="C257" s="201" t="s">
        <v>329</v>
      </c>
      <c r="D257" s="201" t="s">
        <v>1450</v>
      </c>
      <c r="E257" s="202" t="s">
        <v>1493</v>
      </c>
      <c r="F257" s="203">
        <v>3</v>
      </c>
      <c r="G257" s="589">
        <v>2854</v>
      </c>
      <c r="H257" s="567" t="s">
        <v>1454</v>
      </c>
      <c r="I257" s="211" t="e">
        <f t="shared" si="12"/>
        <v>#VALUE!</v>
      </c>
      <c r="J257" s="568">
        <v>73</v>
      </c>
      <c r="K257" s="568">
        <v>135993</v>
      </c>
      <c r="L257" s="201" t="s">
        <v>1494</v>
      </c>
      <c r="M257" s="201" t="str">
        <f t="shared" si="16"/>
        <v>価格競争の結果</v>
      </c>
    </row>
    <row r="258" spans="1:13" s="577" customFormat="1" ht="13.5">
      <c r="A258" s="577">
        <f t="shared" si="15"/>
        <v>228</v>
      </c>
      <c r="B258" s="201" t="s">
        <v>1600</v>
      </c>
      <c r="C258" s="201" t="s">
        <v>329</v>
      </c>
      <c r="D258" s="201" t="s">
        <v>1450</v>
      </c>
      <c r="E258" s="202" t="s">
        <v>1493</v>
      </c>
      <c r="F258" s="203">
        <v>3</v>
      </c>
      <c r="G258" s="589">
        <v>5860</v>
      </c>
      <c r="H258" s="567" t="s">
        <v>1454</v>
      </c>
      <c r="I258" s="211" t="e">
        <f t="shared" si="12"/>
        <v>#VALUE!</v>
      </c>
      <c r="J258" s="568">
        <v>131</v>
      </c>
      <c r="K258" s="568">
        <v>307092</v>
      </c>
      <c r="L258" s="201" t="s">
        <v>1494</v>
      </c>
      <c r="M258" s="201" t="str">
        <f t="shared" si="16"/>
        <v>価格競争の結果</v>
      </c>
    </row>
    <row r="259" spans="1:13" s="577" customFormat="1" ht="13.5">
      <c r="A259" s="577">
        <f t="shared" si="15"/>
        <v>229</v>
      </c>
      <c r="B259" s="201" t="s">
        <v>1600</v>
      </c>
      <c r="C259" s="201" t="s">
        <v>329</v>
      </c>
      <c r="D259" s="201" t="s">
        <v>1450</v>
      </c>
      <c r="E259" s="202" t="s">
        <v>1493</v>
      </c>
      <c r="F259" s="203">
        <v>3</v>
      </c>
      <c r="G259" s="589">
        <v>4140</v>
      </c>
      <c r="H259" s="567" t="s">
        <v>1454</v>
      </c>
      <c r="I259" s="211" t="e">
        <f t="shared" si="12"/>
        <v>#VALUE!</v>
      </c>
      <c r="J259" s="568">
        <v>139</v>
      </c>
      <c r="K259" s="568">
        <v>168401</v>
      </c>
      <c r="L259" s="201" t="s">
        <v>1494</v>
      </c>
      <c r="M259" s="201" t="str">
        <f t="shared" si="16"/>
        <v>価格競争の結果</v>
      </c>
    </row>
    <row r="260" spans="1:13" s="577" customFormat="1" ht="13.5">
      <c r="A260" s="577">
        <f t="shared" si="15"/>
        <v>230</v>
      </c>
      <c r="B260" s="201" t="s">
        <v>1600</v>
      </c>
      <c r="C260" s="201" t="s">
        <v>329</v>
      </c>
      <c r="D260" s="201" t="s">
        <v>1450</v>
      </c>
      <c r="E260" s="202" t="s">
        <v>1493</v>
      </c>
      <c r="F260" s="203">
        <v>3</v>
      </c>
      <c r="G260" s="589">
        <v>2472</v>
      </c>
      <c r="H260" s="567" t="s">
        <v>1454</v>
      </c>
      <c r="I260" s="211" t="e">
        <f t="shared" si="12"/>
        <v>#VALUE!</v>
      </c>
      <c r="J260" s="568">
        <v>82</v>
      </c>
      <c r="K260" s="568">
        <v>101543</v>
      </c>
      <c r="L260" s="201" t="s">
        <v>1494</v>
      </c>
      <c r="M260" s="201" t="str">
        <f t="shared" si="16"/>
        <v>価格競争の結果</v>
      </c>
    </row>
    <row r="261" spans="1:13" s="577" customFormat="1" ht="13.5">
      <c r="A261" s="577">
        <f t="shared" si="15"/>
        <v>231</v>
      </c>
      <c r="B261" s="201" t="s">
        <v>1600</v>
      </c>
      <c r="C261" s="201" t="s">
        <v>329</v>
      </c>
      <c r="D261" s="201" t="s">
        <v>1450</v>
      </c>
      <c r="E261" s="202" t="s">
        <v>1493</v>
      </c>
      <c r="F261" s="203">
        <v>3</v>
      </c>
      <c r="G261" s="589">
        <v>2161</v>
      </c>
      <c r="H261" s="567" t="s">
        <v>1454</v>
      </c>
      <c r="I261" s="211" t="e">
        <f t="shared" si="12"/>
        <v>#VALUE!</v>
      </c>
      <c r="J261" s="568">
        <v>59</v>
      </c>
      <c r="K261" s="568">
        <v>99049</v>
      </c>
      <c r="L261" s="201" t="s">
        <v>1494</v>
      </c>
      <c r="M261" s="201" t="str">
        <f t="shared" si="16"/>
        <v>価格競争の結果</v>
      </c>
    </row>
    <row r="262" spans="1:13" s="577" customFormat="1" ht="13.5">
      <c r="A262" s="577">
        <f t="shared" si="15"/>
        <v>232</v>
      </c>
      <c r="B262" s="201" t="s">
        <v>1600</v>
      </c>
      <c r="C262" s="201" t="s">
        <v>329</v>
      </c>
      <c r="D262" s="201" t="s">
        <v>1450</v>
      </c>
      <c r="E262" s="202" t="s">
        <v>1493</v>
      </c>
      <c r="F262" s="203">
        <v>3</v>
      </c>
      <c r="G262" s="589">
        <v>2261</v>
      </c>
      <c r="H262" s="567" t="s">
        <v>1454</v>
      </c>
      <c r="I262" s="211" t="e">
        <f t="shared" si="12"/>
        <v>#VALUE!</v>
      </c>
      <c r="J262" s="568">
        <v>57</v>
      </c>
      <c r="K262" s="568">
        <v>108844</v>
      </c>
      <c r="L262" s="201" t="s">
        <v>1494</v>
      </c>
      <c r="M262" s="201" t="str">
        <f t="shared" si="16"/>
        <v>価格競争の結果</v>
      </c>
    </row>
    <row r="263" spans="1:13" s="577" customFormat="1" ht="13.5">
      <c r="A263" s="577">
        <f t="shared" si="15"/>
        <v>233</v>
      </c>
      <c r="B263" s="201" t="s">
        <v>1600</v>
      </c>
      <c r="C263" s="201" t="s">
        <v>329</v>
      </c>
      <c r="D263" s="201" t="s">
        <v>1450</v>
      </c>
      <c r="E263" s="202" t="s">
        <v>1493</v>
      </c>
      <c r="F263" s="203">
        <v>3</v>
      </c>
      <c r="G263" s="589">
        <v>3047</v>
      </c>
      <c r="H263" s="567" t="s">
        <v>1454</v>
      </c>
      <c r="I263" s="211" t="e">
        <f t="shared" si="12"/>
        <v>#VALUE!</v>
      </c>
      <c r="J263" s="568">
        <v>88</v>
      </c>
      <c r="K263" s="568">
        <v>132096</v>
      </c>
      <c r="L263" s="201" t="s">
        <v>1494</v>
      </c>
      <c r="M263" s="201" t="str">
        <f t="shared" si="16"/>
        <v>価格競争の結果</v>
      </c>
    </row>
    <row r="264" spans="1:13" s="577" customFormat="1" ht="13.5">
      <c r="A264" s="577">
        <f t="shared" si="15"/>
        <v>234</v>
      </c>
      <c r="B264" s="201" t="s">
        <v>1600</v>
      </c>
      <c r="C264" s="201" t="s">
        <v>329</v>
      </c>
      <c r="D264" s="201" t="s">
        <v>1450</v>
      </c>
      <c r="E264" s="202" t="s">
        <v>1493</v>
      </c>
      <c r="F264" s="203">
        <v>3</v>
      </c>
      <c r="G264" s="589">
        <v>2141</v>
      </c>
      <c r="H264" s="567" t="s">
        <v>1454</v>
      </c>
      <c r="I264" s="211" t="e">
        <f t="shared" si="12"/>
        <v>#VALUE!</v>
      </c>
      <c r="J264" s="568">
        <v>63</v>
      </c>
      <c r="K264" s="568">
        <v>90861</v>
      </c>
      <c r="L264" s="201" t="s">
        <v>1494</v>
      </c>
      <c r="M264" s="201" t="str">
        <f t="shared" si="16"/>
        <v>価格競争の結果</v>
      </c>
    </row>
    <row r="265" spans="1:13" s="577" customFormat="1" ht="13.5">
      <c r="A265" s="577">
        <f t="shared" si="15"/>
        <v>235</v>
      </c>
      <c r="B265" s="201" t="s">
        <v>1600</v>
      </c>
      <c r="C265" s="201" t="s">
        <v>329</v>
      </c>
      <c r="D265" s="201" t="s">
        <v>1450</v>
      </c>
      <c r="E265" s="202" t="s">
        <v>1493</v>
      </c>
      <c r="F265" s="203">
        <v>3</v>
      </c>
      <c r="G265" s="589">
        <v>3958</v>
      </c>
      <c r="H265" s="567" t="s">
        <v>1454</v>
      </c>
      <c r="I265" s="211" t="e">
        <f t="shared" si="12"/>
        <v>#VALUE!</v>
      </c>
      <c r="J265" s="568">
        <v>150</v>
      </c>
      <c r="K265" s="568">
        <v>149324</v>
      </c>
      <c r="L265" s="201" t="s">
        <v>1494</v>
      </c>
      <c r="M265" s="201" t="str">
        <f t="shared" si="16"/>
        <v>価格競争の結果</v>
      </c>
    </row>
    <row r="266" spans="1:13" s="577" customFormat="1" ht="13.5">
      <c r="A266" s="577">
        <f t="shared" si="15"/>
        <v>236</v>
      </c>
      <c r="B266" s="201" t="s">
        <v>1600</v>
      </c>
      <c r="C266" s="201" t="s">
        <v>329</v>
      </c>
      <c r="D266" s="201" t="s">
        <v>1450</v>
      </c>
      <c r="E266" s="202" t="s">
        <v>1493</v>
      </c>
      <c r="F266" s="203">
        <v>3</v>
      </c>
      <c r="G266" s="589">
        <v>2913</v>
      </c>
      <c r="H266" s="567" t="s">
        <v>1454</v>
      </c>
      <c r="I266" s="211" t="e">
        <f t="shared" si="12"/>
        <v>#VALUE!</v>
      </c>
      <c r="J266" s="568">
        <v>75</v>
      </c>
      <c r="K266" s="568">
        <v>137474</v>
      </c>
      <c r="L266" s="201" t="s">
        <v>1494</v>
      </c>
      <c r="M266" s="201" t="str">
        <f t="shared" si="16"/>
        <v>価格競争の結果</v>
      </c>
    </row>
    <row r="267" spans="1:13" s="577" customFormat="1" ht="13.5">
      <c r="A267" s="577">
        <f t="shared" si="15"/>
        <v>237</v>
      </c>
      <c r="B267" s="201" t="s">
        <v>1600</v>
      </c>
      <c r="C267" s="201" t="s">
        <v>329</v>
      </c>
      <c r="D267" s="201" t="s">
        <v>1450</v>
      </c>
      <c r="E267" s="202" t="s">
        <v>1493</v>
      </c>
      <c r="F267" s="203">
        <v>3</v>
      </c>
      <c r="G267" s="589">
        <v>2963</v>
      </c>
      <c r="H267" s="567" t="s">
        <v>1454</v>
      </c>
      <c r="I267" s="211" t="e">
        <f t="shared" si="12"/>
        <v>#VALUE!</v>
      </c>
      <c r="J267" s="568">
        <v>76</v>
      </c>
      <c r="K267" s="568">
        <v>140307</v>
      </c>
      <c r="L267" s="201" t="s">
        <v>1494</v>
      </c>
      <c r="M267" s="201" t="str">
        <f t="shared" si="16"/>
        <v>価格競争の結果</v>
      </c>
    </row>
    <row r="268" spans="1:13" s="577" customFormat="1" ht="13.5">
      <c r="A268" s="577">
        <f t="shared" si="15"/>
        <v>238</v>
      </c>
      <c r="B268" s="201" t="s">
        <v>1600</v>
      </c>
      <c r="C268" s="201" t="s">
        <v>329</v>
      </c>
      <c r="D268" s="201" t="s">
        <v>1450</v>
      </c>
      <c r="E268" s="202" t="s">
        <v>1493</v>
      </c>
      <c r="F268" s="203">
        <v>3</v>
      </c>
      <c r="G268" s="589">
        <v>2260</v>
      </c>
      <c r="H268" s="567" t="s">
        <v>1454</v>
      </c>
      <c r="I268" s="211" t="e">
        <f t="shared" si="12"/>
        <v>#VALUE!</v>
      </c>
      <c r="J268" s="568">
        <v>64</v>
      </c>
      <c r="K268" s="568">
        <v>99710</v>
      </c>
      <c r="L268" s="201" t="s">
        <v>1494</v>
      </c>
      <c r="M268" s="201" t="str">
        <f t="shared" si="16"/>
        <v>価格競争の結果</v>
      </c>
    </row>
    <row r="269" spans="1:13" s="577" customFormat="1" ht="13.5">
      <c r="A269" s="577">
        <f t="shared" si="15"/>
        <v>239</v>
      </c>
      <c r="B269" s="201" t="s">
        <v>1600</v>
      </c>
      <c r="C269" s="201" t="s">
        <v>329</v>
      </c>
      <c r="D269" s="201" t="s">
        <v>1450</v>
      </c>
      <c r="E269" s="202" t="s">
        <v>1493</v>
      </c>
      <c r="F269" s="203">
        <v>3</v>
      </c>
      <c r="G269" s="589">
        <v>2583</v>
      </c>
      <c r="H269" s="567" t="s">
        <v>1454</v>
      </c>
      <c r="I269" s="211" t="e">
        <f t="shared" si="12"/>
        <v>#VALUE!</v>
      </c>
      <c r="J269" s="568">
        <v>64</v>
      </c>
      <c r="K269" s="568">
        <v>126372</v>
      </c>
      <c r="L269" s="201" t="s">
        <v>1494</v>
      </c>
      <c r="M269" s="201" t="str">
        <f t="shared" si="16"/>
        <v>価格競争の結果</v>
      </c>
    </row>
    <row r="270" spans="1:13" s="577" customFormat="1" ht="13.5">
      <c r="A270" s="577">
        <f t="shared" si="15"/>
        <v>240</v>
      </c>
      <c r="B270" s="201" t="s">
        <v>1600</v>
      </c>
      <c r="C270" s="201" t="s">
        <v>329</v>
      </c>
      <c r="D270" s="201" t="s">
        <v>1450</v>
      </c>
      <c r="E270" s="202" t="s">
        <v>1493</v>
      </c>
      <c r="F270" s="203">
        <v>3</v>
      </c>
      <c r="G270" s="589">
        <v>2640</v>
      </c>
      <c r="H270" s="567" t="s">
        <v>1454</v>
      </c>
      <c r="I270" s="211" t="e">
        <f t="shared" si="12"/>
        <v>#VALUE!</v>
      </c>
      <c r="J270" s="568">
        <v>77</v>
      </c>
      <c r="K270" s="568">
        <v>113260</v>
      </c>
      <c r="L270" s="201" t="s">
        <v>1494</v>
      </c>
      <c r="M270" s="201" t="str">
        <f t="shared" si="16"/>
        <v>価格競争の結果</v>
      </c>
    </row>
    <row r="271" spans="1:13" s="577" customFormat="1" ht="13.5">
      <c r="A271" s="577">
        <f t="shared" si="15"/>
        <v>241</v>
      </c>
      <c r="B271" s="201" t="s">
        <v>1600</v>
      </c>
      <c r="C271" s="201" t="s">
        <v>329</v>
      </c>
      <c r="D271" s="201" t="s">
        <v>1450</v>
      </c>
      <c r="E271" s="202" t="s">
        <v>1493</v>
      </c>
      <c r="F271" s="203">
        <v>3</v>
      </c>
      <c r="G271" s="589">
        <v>3637</v>
      </c>
      <c r="H271" s="567" t="s">
        <v>1454</v>
      </c>
      <c r="I271" s="211" t="e">
        <f t="shared" si="12"/>
        <v>#VALUE!</v>
      </c>
      <c r="J271" s="568">
        <v>81</v>
      </c>
      <c r="K271" s="568">
        <v>190554</v>
      </c>
      <c r="L271" s="201" t="s">
        <v>1494</v>
      </c>
      <c r="M271" s="201" t="str">
        <f t="shared" si="16"/>
        <v>価格競争の結果</v>
      </c>
    </row>
    <row r="272" spans="1:13" s="577" customFormat="1" ht="13.5">
      <c r="A272" s="577">
        <f t="shared" si="15"/>
        <v>242</v>
      </c>
      <c r="B272" s="201" t="s">
        <v>1600</v>
      </c>
      <c r="C272" s="201" t="s">
        <v>329</v>
      </c>
      <c r="D272" s="201" t="s">
        <v>1450</v>
      </c>
      <c r="E272" s="202" t="s">
        <v>1493</v>
      </c>
      <c r="F272" s="203">
        <v>3</v>
      </c>
      <c r="G272" s="589">
        <v>2711</v>
      </c>
      <c r="H272" s="567" t="s">
        <v>1454</v>
      </c>
      <c r="I272" s="211" t="e">
        <f t="shared" si="12"/>
        <v>#VALUE!</v>
      </c>
      <c r="J272" s="568">
        <v>70</v>
      </c>
      <c r="K272" s="568">
        <v>127447</v>
      </c>
      <c r="L272" s="201" t="s">
        <v>1494</v>
      </c>
      <c r="M272" s="201" t="str">
        <f t="shared" si="16"/>
        <v>価格競争の結果</v>
      </c>
    </row>
    <row r="273" spans="1:13" s="577" customFormat="1" ht="13.5">
      <c r="A273" s="577">
        <f t="shared" si="15"/>
        <v>243</v>
      </c>
      <c r="B273" s="201" t="s">
        <v>1600</v>
      </c>
      <c r="C273" s="201" t="s">
        <v>329</v>
      </c>
      <c r="D273" s="201" t="s">
        <v>1450</v>
      </c>
      <c r="E273" s="202" t="s">
        <v>1493</v>
      </c>
      <c r="F273" s="203">
        <v>3</v>
      </c>
      <c r="G273" s="589">
        <v>5063</v>
      </c>
      <c r="H273" s="567">
        <v>5071</v>
      </c>
      <c r="I273" s="211">
        <f t="shared" si="12"/>
        <v>0.9984224018931177</v>
      </c>
      <c r="J273" s="568">
        <v>106</v>
      </c>
      <c r="K273" s="568">
        <v>276679</v>
      </c>
      <c r="L273" s="201" t="s">
        <v>1494</v>
      </c>
      <c r="M273" s="201" t="str">
        <f t="shared" si="16"/>
        <v>価格競争の結果</v>
      </c>
    </row>
    <row r="274" spans="1:13" s="577" customFormat="1" ht="13.5">
      <c r="A274" s="577">
        <f t="shared" si="15"/>
        <v>244</v>
      </c>
      <c r="B274" s="201" t="s">
        <v>1600</v>
      </c>
      <c r="C274" s="201" t="s">
        <v>329</v>
      </c>
      <c r="D274" s="201" t="s">
        <v>1450</v>
      </c>
      <c r="E274" s="202" t="s">
        <v>1493</v>
      </c>
      <c r="F274" s="203">
        <v>3</v>
      </c>
      <c r="G274" s="589">
        <v>2837</v>
      </c>
      <c r="H274" s="567" t="s">
        <v>1454</v>
      </c>
      <c r="I274" s="211" t="e">
        <f t="shared" si="12"/>
        <v>#VALUE!</v>
      </c>
      <c r="J274" s="568">
        <v>69</v>
      </c>
      <c r="K274" s="568">
        <v>140548</v>
      </c>
      <c r="L274" s="201" t="s">
        <v>1494</v>
      </c>
      <c r="M274" s="201" t="str">
        <f t="shared" si="16"/>
        <v>価格競争の結果</v>
      </c>
    </row>
    <row r="275" spans="1:13" s="577" customFormat="1" ht="13.5">
      <c r="A275" s="577">
        <f t="shared" si="15"/>
        <v>245</v>
      </c>
      <c r="B275" s="201" t="s">
        <v>1600</v>
      </c>
      <c r="C275" s="201" t="s">
        <v>329</v>
      </c>
      <c r="D275" s="201" t="s">
        <v>1450</v>
      </c>
      <c r="E275" s="202" t="s">
        <v>1493</v>
      </c>
      <c r="F275" s="203">
        <v>3</v>
      </c>
      <c r="G275" s="589">
        <v>2479</v>
      </c>
      <c r="H275" s="567" t="s">
        <v>1454</v>
      </c>
      <c r="I275" s="211" t="e">
        <f t="shared" si="12"/>
        <v>#VALUE!</v>
      </c>
      <c r="J275" s="568">
        <v>64</v>
      </c>
      <c r="K275" s="568">
        <v>117002</v>
      </c>
      <c r="L275" s="201" t="s">
        <v>1494</v>
      </c>
      <c r="M275" s="201" t="str">
        <f t="shared" si="16"/>
        <v>価格競争の結果</v>
      </c>
    </row>
    <row r="276" spans="1:13" s="577" customFormat="1" ht="13.5">
      <c r="A276" s="577">
        <f t="shared" si="15"/>
        <v>246</v>
      </c>
      <c r="B276" s="201" t="s">
        <v>1600</v>
      </c>
      <c r="C276" s="201" t="s">
        <v>329</v>
      </c>
      <c r="D276" s="201" t="s">
        <v>1450</v>
      </c>
      <c r="E276" s="202" t="s">
        <v>1493</v>
      </c>
      <c r="F276" s="203">
        <v>3</v>
      </c>
      <c r="G276" s="589">
        <v>2354</v>
      </c>
      <c r="H276" s="567" t="s">
        <v>1454</v>
      </c>
      <c r="I276" s="211" t="e">
        <f t="shared" si="12"/>
        <v>#VALUE!</v>
      </c>
      <c r="J276" s="568">
        <v>58</v>
      </c>
      <c r="K276" s="568">
        <v>115776</v>
      </c>
      <c r="L276" s="201" t="s">
        <v>1494</v>
      </c>
      <c r="M276" s="201" t="str">
        <f t="shared" si="16"/>
        <v>価格競争の結果</v>
      </c>
    </row>
    <row r="277" spans="1:13" s="577" customFormat="1" ht="13.5">
      <c r="A277" s="577">
        <f t="shared" si="15"/>
        <v>247</v>
      </c>
      <c r="B277" s="201" t="s">
        <v>1600</v>
      </c>
      <c r="C277" s="201" t="s">
        <v>329</v>
      </c>
      <c r="D277" s="201" t="s">
        <v>1450</v>
      </c>
      <c r="E277" s="202" t="s">
        <v>1493</v>
      </c>
      <c r="F277" s="203">
        <v>3</v>
      </c>
      <c r="G277" s="589">
        <v>2094</v>
      </c>
      <c r="H277" s="567" t="s">
        <v>1454</v>
      </c>
      <c r="I277" s="211" t="e">
        <f t="shared" si="12"/>
        <v>#VALUE!</v>
      </c>
      <c r="J277" s="568">
        <v>57</v>
      </c>
      <c r="K277" s="568">
        <v>96395</v>
      </c>
      <c r="L277" s="201" t="s">
        <v>1494</v>
      </c>
      <c r="M277" s="201" t="str">
        <f t="shared" si="16"/>
        <v>価格競争の結果</v>
      </c>
    </row>
    <row r="278" spans="1:13" s="577" customFormat="1" ht="13.5">
      <c r="A278" s="577">
        <f t="shared" si="15"/>
        <v>248</v>
      </c>
      <c r="B278" s="201" t="s">
        <v>1600</v>
      </c>
      <c r="C278" s="201" t="s">
        <v>329</v>
      </c>
      <c r="D278" s="201" t="s">
        <v>1450</v>
      </c>
      <c r="E278" s="202" t="s">
        <v>1493</v>
      </c>
      <c r="F278" s="203">
        <v>3</v>
      </c>
      <c r="G278" s="589">
        <v>2828</v>
      </c>
      <c r="H278" s="567" t="s">
        <v>1454</v>
      </c>
      <c r="I278" s="211" t="e">
        <f t="shared" si="12"/>
        <v>#VALUE!</v>
      </c>
      <c r="J278" s="568">
        <v>71</v>
      </c>
      <c r="K278" s="568">
        <v>136883</v>
      </c>
      <c r="L278" s="201" t="s">
        <v>1494</v>
      </c>
      <c r="M278" s="201" t="str">
        <f t="shared" si="16"/>
        <v>価格競争の結果</v>
      </c>
    </row>
    <row r="279" spans="1:13" s="577" customFormat="1" ht="13.5">
      <c r="A279" s="577">
        <f t="shared" si="15"/>
        <v>249</v>
      </c>
      <c r="B279" s="201" t="s">
        <v>1600</v>
      </c>
      <c r="C279" s="201" t="s">
        <v>329</v>
      </c>
      <c r="D279" s="201" t="s">
        <v>1450</v>
      </c>
      <c r="E279" s="202" t="s">
        <v>1493</v>
      </c>
      <c r="F279" s="203">
        <v>3</v>
      </c>
      <c r="G279" s="589">
        <v>3621</v>
      </c>
      <c r="H279" s="567" t="s">
        <v>1454</v>
      </c>
      <c r="I279" s="211" t="e">
        <f t="shared" si="12"/>
        <v>#VALUE!</v>
      </c>
      <c r="J279" s="568">
        <v>103</v>
      </c>
      <c r="K279" s="568">
        <v>159539</v>
      </c>
      <c r="L279" s="201" t="s">
        <v>1494</v>
      </c>
      <c r="M279" s="201" t="str">
        <f t="shared" si="16"/>
        <v>価格競争の結果</v>
      </c>
    </row>
    <row r="280" spans="1:13" s="577" customFormat="1" ht="13.5">
      <c r="A280" s="577">
        <f t="shared" si="15"/>
        <v>250</v>
      </c>
      <c r="B280" s="201" t="s">
        <v>1600</v>
      </c>
      <c r="C280" s="201" t="s">
        <v>329</v>
      </c>
      <c r="D280" s="201" t="s">
        <v>1450</v>
      </c>
      <c r="E280" s="202" t="s">
        <v>1493</v>
      </c>
      <c r="F280" s="203">
        <v>3</v>
      </c>
      <c r="G280" s="589">
        <v>3075</v>
      </c>
      <c r="H280" s="567" t="s">
        <v>1454</v>
      </c>
      <c r="I280" s="211" t="e">
        <f t="shared" si="12"/>
        <v>#VALUE!</v>
      </c>
      <c r="J280" s="568">
        <v>73</v>
      </c>
      <c r="K280" s="568">
        <v>155746</v>
      </c>
      <c r="L280" s="201" t="s">
        <v>1494</v>
      </c>
      <c r="M280" s="201" t="str">
        <f t="shared" si="16"/>
        <v>価格競争の結果</v>
      </c>
    </row>
    <row r="281" spans="1:13" s="577" customFormat="1" ht="13.5">
      <c r="A281" s="577">
        <f t="shared" si="15"/>
        <v>251</v>
      </c>
      <c r="B281" s="201" t="s">
        <v>1600</v>
      </c>
      <c r="C281" s="201" t="s">
        <v>329</v>
      </c>
      <c r="D281" s="201" t="s">
        <v>1450</v>
      </c>
      <c r="E281" s="202" t="s">
        <v>1493</v>
      </c>
      <c r="F281" s="203">
        <v>3</v>
      </c>
      <c r="G281" s="589">
        <v>2176</v>
      </c>
      <c r="H281" s="567" t="s">
        <v>1454</v>
      </c>
      <c r="I281" s="211" t="e">
        <f t="shared" si="12"/>
        <v>#VALUE!</v>
      </c>
      <c r="J281" s="568">
        <v>62</v>
      </c>
      <c r="K281" s="568">
        <v>95661</v>
      </c>
      <c r="L281" s="201" t="s">
        <v>1494</v>
      </c>
      <c r="M281" s="201" t="str">
        <f t="shared" si="16"/>
        <v>価格競争の結果</v>
      </c>
    </row>
    <row r="282" spans="1:13" s="577" customFormat="1" ht="13.5">
      <c r="A282" s="577">
        <f t="shared" si="15"/>
        <v>252</v>
      </c>
      <c r="B282" s="201" t="s">
        <v>1600</v>
      </c>
      <c r="C282" s="201" t="s">
        <v>329</v>
      </c>
      <c r="D282" s="201" t="s">
        <v>1450</v>
      </c>
      <c r="E282" s="202" t="s">
        <v>1493</v>
      </c>
      <c r="F282" s="203">
        <v>3</v>
      </c>
      <c r="G282" s="589">
        <v>3369</v>
      </c>
      <c r="H282" s="567" t="s">
        <v>1454</v>
      </c>
      <c r="I282" s="211" t="e">
        <f t="shared" si="12"/>
        <v>#VALUE!</v>
      </c>
      <c r="J282" s="568">
        <v>83</v>
      </c>
      <c r="K282" s="568">
        <v>165246</v>
      </c>
      <c r="L282" s="201" t="s">
        <v>1494</v>
      </c>
      <c r="M282" s="201" t="str">
        <f t="shared" si="16"/>
        <v>価格競争の結果</v>
      </c>
    </row>
    <row r="283" spans="1:13" s="577" customFormat="1" ht="13.5">
      <c r="A283" s="577">
        <f t="shared" si="15"/>
        <v>253</v>
      </c>
      <c r="B283" s="201" t="s">
        <v>1600</v>
      </c>
      <c r="C283" s="201" t="s">
        <v>329</v>
      </c>
      <c r="D283" s="201" t="s">
        <v>1450</v>
      </c>
      <c r="E283" s="202" t="s">
        <v>1493</v>
      </c>
      <c r="F283" s="203">
        <v>3</v>
      </c>
      <c r="G283" s="589">
        <v>3139</v>
      </c>
      <c r="H283" s="567" t="s">
        <v>1454</v>
      </c>
      <c r="I283" s="211" t="e">
        <f t="shared" si="12"/>
        <v>#VALUE!</v>
      </c>
      <c r="J283" s="568">
        <v>89</v>
      </c>
      <c r="K283" s="568">
        <v>139032</v>
      </c>
      <c r="L283" s="201" t="s">
        <v>1494</v>
      </c>
      <c r="M283" s="201" t="str">
        <f t="shared" si="16"/>
        <v>価格競争の結果</v>
      </c>
    </row>
    <row r="284" spans="1:13" s="577" customFormat="1" ht="13.5">
      <c r="A284" s="577">
        <f t="shared" si="15"/>
        <v>254</v>
      </c>
      <c r="B284" s="201" t="s">
        <v>1600</v>
      </c>
      <c r="C284" s="201" t="s">
        <v>329</v>
      </c>
      <c r="D284" s="201" t="s">
        <v>1450</v>
      </c>
      <c r="E284" s="202" t="s">
        <v>1493</v>
      </c>
      <c r="F284" s="203">
        <v>3</v>
      </c>
      <c r="G284" s="589">
        <v>3449</v>
      </c>
      <c r="H284" s="567" t="s">
        <v>1454</v>
      </c>
      <c r="I284" s="211" t="e">
        <f t="shared" si="12"/>
        <v>#VALUE!</v>
      </c>
      <c r="J284" s="568">
        <v>87</v>
      </c>
      <c r="K284" s="568">
        <v>166013</v>
      </c>
      <c r="L284" s="201" t="s">
        <v>1494</v>
      </c>
      <c r="M284" s="201" t="str">
        <f t="shared" si="16"/>
        <v>価格競争の結果</v>
      </c>
    </row>
    <row r="285" spans="1:13" s="577" customFormat="1" ht="13.5">
      <c r="A285" s="577">
        <f t="shared" si="15"/>
        <v>255</v>
      </c>
      <c r="B285" s="201" t="s">
        <v>1600</v>
      </c>
      <c r="C285" s="201" t="s">
        <v>329</v>
      </c>
      <c r="D285" s="201" t="s">
        <v>1450</v>
      </c>
      <c r="E285" s="202" t="s">
        <v>1493</v>
      </c>
      <c r="F285" s="203">
        <v>3</v>
      </c>
      <c r="G285" s="589">
        <v>2998</v>
      </c>
      <c r="H285" s="567" t="s">
        <v>1454</v>
      </c>
      <c r="I285" s="211" t="e">
        <f t="shared" si="12"/>
        <v>#VALUE!</v>
      </c>
      <c r="J285" s="568">
        <v>72</v>
      </c>
      <c r="K285" s="568">
        <v>150011</v>
      </c>
      <c r="L285" s="201" t="s">
        <v>1494</v>
      </c>
      <c r="M285" s="201" t="str">
        <f t="shared" si="16"/>
        <v>価格競争の結果</v>
      </c>
    </row>
    <row r="286" spans="1:13" s="577" customFormat="1" ht="13.5">
      <c r="A286" s="577">
        <f t="shared" si="15"/>
        <v>256</v>
      </c>
      <c r="B286" s="201" t="s">
        <v>1600</v>
      </c>
      <c r="C286" s="201" t="s">
        <v>329</v>
      </c>
      <c r="D286" s="201" t="s">
        <v>1450</v>
      </c>
      <c r="E286" s="202" t="s">
        <v>1493</v>
      </c>
      <c r="F286" s="203">
        <v>3</v>
      </c>
      <c r="G286" s="589">
        <v>5267</v>
      </c>
      <c r="H286" s="567" t="s">
        <v>1454</v>
      </c>
      <c r="I286" s="211" t="e">
        <f t="shared" si="12"/>
        <v>#VALUE!</v>
      </c>
      <c r="J286" s="568">
        <v>211</v>
      </c>
      <c r="K286" s="568">
        <v>190419</v>
      </c>
      <c r="L286" s="201" t="s">
        <v>1494</v>
      </c>
      <c r="M286" s="201" t="str">
        <f t="shared" si="16"/>
        <v>価格競争の結果</v>
      </c>
    </row>
    <row r="287" spans="1:13" s="577" customFormat="1" ht="13.5">
      <c r="A287" s="577">
        <f t="shared" si="15"/>
        <v>257</v>
      </c>
      <c r="B287" s="201" t="s">
        <v>1600</v>
      </c>
      <c r="C287" s="201" t="s">
        <v>329</v>
      </c>
      <c r="D287" s="201" t="s">
        <v>1450</v>
      </c>
      <c r="E287" s="202" t="s">
        <v>1493</v>
      </c>
      <c r="F287" s="203">
        <v>3</v>
      </c>
      <c r="G287" s="589">
        <v>3130</v>
      </c>
      <c r="H287" s="567" t="s">
        <v>1454</v>
      </c>
      <c r="I287" s="211" t="e">
        <f t="shared" si="12"/>
        <v>#VALUE!</v>
      </c>
      <c r="J287" s="568">
        <v>81</v>
      </c>
      <c r="K287" s="568">
        <v>147358</v>
      </c>
      <c r="L287" s="201" t="s">
        <v>1494</v>
      </c>
      <c r="M287" s="201" t="str">
        <f t="shared" si="16"/>
        <v>価格競争の結果</v>
      </c>
    </row>
    <row r="288" spans="1:13" s="577" customFormat="1" ht="13.5">
      <c r="A288" s="577">
        <f aca="true" t="shared" si="17" ref="A288:A346">+A287+1</f>
        <v>258</v>
      </c>
      <c r="B288" s="201" t="s">
        <v>1600</v>
      </c>
      <c r="C288" s="201" t="s">
        <v>329</v>
      </c>
      <c r="D288" s="201" t="s">
        <v>1450</v>
      </c>
      <c r="E288" s="202" t="s">
        <v>1493</v>
      </c>
      <c r="F288" s="203">
        <v>3</v>
      </c>
      <c r="G288" s="589">
        <v>3204</v>
      </c>
      <c r="H288" s="567" t="s">
        <v>1454</v>
      </c>
      <c r="I288" s="211" t="e">
        <f t="shared" si="12"/>
        <v>#VALUE!</v>
      </c>
      <c r="J288" s="568">
        <v>82</v>
      </c>
      <c r="K288" s="568">
        <v>151804</v>
      </c>
      <c r="L288" s="201" t="s">
        <v>1494</v>
      </c>
      <c r="M288" s="201" t="str">
        <f t="shared" si="16"/>
        <v>価格競争の結果</v>
      </c>
    </row>
    <row r="289" spans="1:13" s="577" customFormat="1" ht="13.5">
      <c r="A289" s="577">
        <f t="shared" si="17"/>
        <v>259</v>
      </c>
      <c r="B289" s="201" t="s">
        <v>1600</v>
      </c>
      <c r="C289" s="201" t="s">
        <v>329</v>
      </c>
      <c r="D289" s="201" t="s">
        <v>1450</v>
      </c>
      <c r="E289" s="202" t="s">
        <v>1493</v>
      </c>
      <c r="F289" s="203">
        <v>3</v>
      </c>
      <c r="G289" s="589">
        <v>1852</v>
      </c>
      <c r="H289" s="567" t="s">
        <v>1454</v>
      </c>
      <c r="I289" s="211" t="e">
        <f t="shared" si="12"/>
        <v>#VALUE!</v>
      </c>
      <c r="J289" s="568">
        <v>53</v>
      </c>
      <c r="K289" s="568">
        <v>80884</v>
      </c>
      <c r="L289" s="201" t="s">
        <v>1494</v>
      </c>
      <c r="M289" s="201" t="str">
        <f t="shared" si="16"/>
        <v>価格競争の結果</v>
      </c>
    </row>
    <row r="290" spans="1:13" s="577" customFormat="1" ht="13.5">
      <c r="A290" s="577">
        <f t="shared" si="17"/>
        <v>260</v>
      </c>
      <c r="B290" s="201" t="s">
        <v>1600</v>
      </c>
      <c r="C290" s="201" t="s">
        <v>329</v>
      </c>
      <c r="D290" s="201" t="s">
        <v>1450</v>
      </c>
      <c r="E290" s="202" t="s">
        <v>1493</v>
      </c>
      <c r="F290" s="203">
        <v>3</v>
      </c>
      <c r="G290" s="589">
        <v>2802</v>
      </c>
      <c r="H290" s="567" t="s">
        <v>1454</v>
      </c>
      <c r="I290" s="211" t="e">
        <f t="shared" si="12"/>
        <v>#VALUE!</v>
      </c>
      <c r="J290" s="568">
        <v>68</v>
      </c>
      <c r="K290" s="568">
        <v>138855</v>
      </c>
      <c r="L290" s="201" t="s">
        <v>1494</v>
      </c>
      <c r="M290" s="201" t="str">
        <f t="shared" si="16"/>
        <v>価格競争の結果</v>
      </c>
    </row>
    <row r="291" spans="1:13" s="577" customFormat="1" ht="13.5">
      <c r="A291" s="577">
        <f t="shared" si="17"/>
        <v>261</v>
      </c>
      <c r="B291" s="201" t="s">
        <v>1600</v>
      </c>
      <c r="C291" s="201" t="s">
        <v>329</v>
      </c>
      <c r="D291" s="201" t="s">
        <v>1602</v>
      </c>
      <c r="E291" s="202" t="s">
        <v>1493</v>
      </c>
      <c r="F291" s="203">
        <v>3</v>
      </c>
      <c r="G291" s="589">
        <v>2605</v>
      </c>
      <c r="H291" s="567" t="s">
        <v>1454</v>
      </c>
      <c r="I291" s="211" t="e">
        <f t="shared" si="12"/>
        <v>#VALUE!</v>
      </c>
      <c r="J291" s="568">
        <v>72</v>
      </c>
      <c r="K291" s="568">
        <v>118291</v>
      </c>
      <c r="L291" s="201" t="s">
        <v>1494</v>
      </c>
      <c r="M291" s="201" t="str">
        <f t="shared" si="16"/>
        <v>価格競争の結果</v>
      </c>
    </row>
    <row r="292" spans="1:13" s="577" customFormat="1" ht="13.5">
      <c r="A292" s="577">
        <f t="shared" si="17"/>
        <v>262</v>
      </c>
      <c r="B292" s="201" t="s">
        <v>1600</v>
      </c>
      <c r="C292" s="201" t="s">
        <v>329</v>
      </c>
      <c r="D292" s="201" t="s">
        <v>1450</v>
      </c>
      <c r="E292" s="202" t="s">
        <v>1493</v>
      </c>
      <c r="F292" s="203">
        <v>3</v>
      </c>
      <c r="G292" s="589">
        <v>2666</v>
      </c>
      <c r="H292" s="567" t="s">
        <v>1454</v>
      </c>
      <c r="I292" s="211" t="e">
        <f t="shared" si="12"/>
        <v>#VALUE!</v>
      </c>
      <c r="J292" s="568">
        <v>68</v>
      </c>
      <c r="K292" s="568">
        <v>126922</v>
      </c>
      <c r="L292" s="201" t="s">
        <v>1494</v>
      </c>
      <c r="M292" s="201" t="str">
        <f t="shared" si="16"/>
        <v>価格競争の結果</v>
      </c>
    </row>
    <row r="293" spans="1:13" s="577" customFormat="1" ht="13.5">
      <c r="A293" s="577">
        <f t="shared" si="17"/>
        <v>263</v>
      </c>
      <c r="B293" s="201" t="s">
        <v>1600</v>
      </c>
      <c r="C293" s="201" t="s">
        <v>329</v>
      </c>
      <c r="D293" s="201" t="s">
        <v>1450</v>
      </c>
      <c r="E293" s="202" t="s">
        <v>1493</v>
      </c>
      <c r="F293" s="203">
        <v>3</v>
      </c>
      <c r="G293" s="589">
        <v>2039</v>
      </c>
      <c r="H293" s="567" t="s">
        <v>1454</v>
      </c>
      <c r="I293" s="211" t="e">
        <f t="shared" si="12"/>
        <v>#VALUE!</v>
      </c>
      <c r="J293" s="568">
        <v>55</v>
      </c>
      <c r="K293" s="568">
        <v>94784</v>
      </c>
      <c r="L293" s="201" t="s">
        <v>1494</v>
      </c>
      <c r="M293" s="201" t="str">
        <f t="shared" si="16"/>
        <v>価格競争の結果</v>
      </c>
    </row>
    <row r="294" spans="1:13" s="577" customFormat="1" ht="13.5">
      <c r="A294" s="577">
        <f t="shared" si="17"/>
        <v>264</v>
      </c>
      <c r="B294" s="201" t="s">
        <v>1600</v>
      </c>
      <c r="C294" s="201" t="s">
        <v>329</v>
      </c>
      <c r="D294" s="201" t="s">
        <v>1450</v>
      </c>
      <c r="E294" s="202" t="s">
        <v>1493</v>
      </c>
      <c r="F294" s="203">
        <v>3</v>
      </c>
      <c r="G294" s="589">
        <v>3316</v>
      </c>
      <c r="H294" s="567" t="s">
        <v>1454</v>
      </c>
      <c r="I294" s="211" t="e">
        <f t="shared" si="12"/>
        <v>#VALUE!</v>
      </c>
      <c r="J294" s="568">
        <v>81</v>
      </c>
      <c r="K294" s="568">
        <v>163840</v>
      </c>
      <c r="L294" s="201" t="s">
        <v>1494</v>
      </c>
      <c r="M294" s="201" t="str">
        <f t="shared" si="16"/>
        <v>価格競争の結果</v>
      </c>
    </row>
    <row r="295" spans="1:13" s="577" customFormat="1" ht="13.5">
      <c r="A295" s="577">
        <f t="shared" si="17"/>
        <v>265</v>
      </c>
      <c r="B295" s="201" t="s">
        <v>1600</v>
      </c>
      <c r="C295" s="201" t="s">
        <v>329</v>
      </c>
      <c r="D295" s="201" t="s">
        <v>1450</v>
      </c>
      <c r="E295" s="202" t="s">
        <v>1493</v>
      </c>
      <c r="F295" s="203">
        <v>3</v>
      </c>
      <c r="G295" s="589">
        <v>2632</v>
      </c>
      <c r="H295" s="567" t="s">
        <v>1454</v>
      </c>
      <c r="I295" s="211" t="e">
        <f t="shared" si="12"/>
        <v>#VALUE!</v>
      </c>
      <c r="J295" s="568">
        <v>73</v>
      </c>
      <c r="K295" s="568">
        <v>119031</v>
      </c>
      <c r="L295" s="201" t="s">
        <v>1494</v>
      </c>
      <c r="M295" s="201" t="str">
        <f t="shared" si="16"/>
        <v>価格競争の結果</v>
      </c>
    </row>
    <row r="296" spans="1:13" s="577" customFormat="1" ht="13.5">
      <c r="A296" s="577">
        <f t="shared" si="17"/>
        <v>266</v>
      </c>
      <c r="B296" s="201" t="s">
        <v>1600</v>
      </c>
      <c r="C296" s="201" t="s">
        <v>329</v>
      </c>
      <c r="D296" s="201" t="s">
        <v>1450</v>
      </c>
      <c r="E296" s="202" t="s">
        <v>1493</v>
      </c>
      <c r="F296" s="203">
        <v>3</v>
      </c>
      <c r="G296" s="589">
        <v>3107</v>
      </c>
      <c r="H296" s="567" t="s">
        <v>1454</v>
      </c>
      <c r="I296" s="211" t="e">
        <f t="shared" si="12"/>
        <v>#VALUE!</v>
      </c>
      <c r="J296" s="568">
        <v>71</v>
      </c>
      <c r="K296" s="568">
        <v>157580</v>
      </c>
      <c r="L296" s="201" t="s">
        <v>1494</v>
      </c>
      <c r="M296" s="201" t="str">
        <f t="shared" si="16"/>
        <v>価格競争の結果</v>
      </c>
    </row>
    <row r="297" spans="1:13" s="577" customFormat="1" ht="13.5">
      <c r="A297" s="577">
        <f t="shared" si="17"/>
        <v>267</v>
      </c>
      <c r="B297" s="201" t="s">
        <v>1600</v>
      </c>
      <c r="C297" s="201" t="s">
        <v>329</v>
      </c>
      <c r="D297" s="201" t="s">
        <v>1450</v>
      </c>
      <c r="E297" s="202" t="s">
        <v>1493</v>
      </c>
      <c r="F297" s="203">
        <v>3</v>
      </c>
      <c r="G297" s="589">
        <v>5200</v>
      </c>
      <c r="H297" s="567" t="s">
        <v>1454</v>
      </c>
      <c r="I297" s="211" t="e">
        <f t="shared" si="12"/>
        <v>#VALUE!</v>
      </c>
      <c r="J297" s="568">
        <v>194</v>
      </c>
      <c r="K297" s="568">
        <v>197920</v>
      </c>
      <c r="L297" s="201" t="s">
        <v>1494</v>
      </c>
      <c r="M297" s="201" t="str">
        <f t="shared" si="16"/>
        <v>価格競争の結果</v>
      </c>
    </row>
    <row r="298" spans="1:13" s="577" customFormat="1" ht="13.5">
      <c r="A298" s="577">
        <f t="shared" si="17"/>
        <v>268</v>
      </c>
      <c r="B298" s="201" t="s">
        <v>1600</v>
      </c>
      <c r="C298" s="201" t="s">
        <v>329</v>
      </c>
      <c r="D298" s="201" t="s">
        <v>1450</v>
      </c>
      <c r="E298" s="202" t="s">
        <v>1493</v>
      </c>
      <c r="F298" s="203">
        <v>3</v>
      </c>
      <c r="G298" s="589">
        <v>2896</v>
      </c>
      <c r="H298" s="567" t="s">
        <v>1454</v>
      </c>
      <c r="I298" s="211" t="e">
        <f t="shared" si="12"/>
        <v>#VALUE!</v>
      </c>
      <c r="J298" s="568">
        <v>70</v>
      </c>
      <c r="K298" s="568">
        <v>144630</v>
      </c>
      <c r="L298" s="201" t="s">
        <v>1494</v>
      </c>
      <c r="M298" s="201" t="str">
        <f t="shared" si="16"/>
        <v>価格競争の結果</v>
      </c>
    </row>
    <row r="299" spans="1:13" s="577" customFormat="1" ht="13.5">
      <c r="A299" s="577">
        <f t="shared" si="17"/>
        <v>269</v>
      </c>
      <c r="B299" s="201" t="s">
        <v>1600</v>
      </c>
      <c r="C299" s="201" t="s">
        <v>329</v>
      </c>
      <c r="D299" s="201" t="s">
        <v>1450</v>
      </c>
      <c r="E299" s="202" t="s">
        <v>1493</v>
      </c>
      <c r="F299" s="203">
        <v>3</v>
      </c>
      <c r="G299" s="589">
        <v>2180</v>
      </c>
      <c r="H299" s="567" t="s">
        <v>1454</v>
      </c>
      <c r="I299" s="211" t="e">
        <f t="shared" si="12"/>
        <v>#VALUE!</v>
      </c>
      <c r="J299" s="568">
        <v>47</v>
      </c>
      <c r="K299" s="568">
        <v>116625</v>
      </c>
      <c r="L299" s="201" t="s">
        <v>1494</v>
      </c>
      <c r="M299" s="201" t="str">
        <f t="shared" si="16"/>
        <v>価格競争の結果</v>
      </c>
    </row>
    <row r="300" spans="1:13" s="577" customFormat="1" ht="13.5">
      <c r="A300" s="577">
        <f t="shared" si="17"/>
        <v>270</v>
      </c>
      <c r="B300" s="201" t="s">
        <v>1600</v>
      </c>
      <c r="C300" s="201" t="s">
        <v>329</v>
      </c>
      <c r="D300" s="201" t="s">
        <v>1450</v>
      </c>
      <c r="E300" s="202" t="s">
        <v>1493</v>
      </c>
      <c r="F300" s="203">
        <v>3</v>
      </c>
      <c r="G300" s="589">
        <v>2778</v>
      </c>
      <c r="H300" s="567" t="s">
        <v>1454</v>
      </c>
      <c r="I300" s="211" t="e">
        <f t="shared" si="12"/>
        <v>#VALUE!</v>
      </c>
      <c r="J300" s="568">
        <v>77</v>
      </c>
      <c r="K300" s="568">
        <v>125969</v>
      </c>
      <c r="L300" s="201" t="s">
        <v>1494</v>
      </c>
      <c r="M300" s="201" t="str">
        <f t="shared" si="16"/>
        <v>価格競争の結果</v>
      </c>
    </row>
    <row r="301" spans="1:13" s="577" customFormat="1" ht="13.5">
      <c r="A301" s="577">
        <f t="shared" si="17"/>
        <v>271</v>
      </c>
      <c r="B301" s="201" t="s">
        <v>1600</v>
      </c>
      <c r="C301" s="201" t="s">
        <v>329</v>
      </c>
      <c r="D301" s="201" t="s">
        <v>1450</v>
      </c>
      <c r="E301" s="202" t="s">
        <v>1493</v>
      </c>
      <c r="F301" s="203">
        <v>3</v>
      </c>
      <c r="G301" s="589">
        <v>2857</v>
      </c>
      <c r="H301" s="567" t="s">
        <v>1454</v>
      </c>
      <c r="I301" s="211" t="e">
        <f t="shared" si="12"/>
        <v>#VALUE!</v>
      </c>
      <c r="J301" s="568">
        <v>73</v>
      </c>
      <c r="K301" s="568">
        <v>135256</v>
      </c>
      <c r="L301" s="201" t="s">
        <v>1494</v>
      </c>
      <c r="M301" s="201" t="str">
        <f t="shared" si="16"/>
        <v>価格競争の結果</v>
      </c>
    </row>
    <row r="302" spans="1:13" s="577" customFormat="1" ht="13.5">
      <c r="A302" s="577">
        <f t="shared" si="17"/>
        <v>272</v>
      </c>
      <c r="B302" s="201" t="s">
        <v>1600</v>
      </c>
      <c r="C302" s="201" t="s">
        <v>329</v>
      </c>
      <c r="D302" s="201" t="s">
        <v>1450</v>
      </c>
      <c r="E302" s="202" t="s">
        <v>1493</v>
      </c>
      <c r="F302" s="203">
        <v>3</v>
      </c>
      <c r="G302" s="589">
        <v>2932</v>
      </c>
      <c r="H302" s="567" t="s">
        <v>1454</v>
      </c>
      <c r="I302" s="211" t="e">
        <f t="shared" si="12"/>
        <v>#VALUE!</v>
      </c>
      <c r="J302" s="568">
        <v>73</v>
      </c>
      <c r="K302" s="568">
        <v>142923</v>
      </c>
      <c r="L302" s="201" t="s">
        <v>1494</v>
      </c>
      <c r="M302" s="201" t="str">
        <f t="shared" si="16"/>
        <v>価格競争の結果</v>
      </c>
    </row>
    <row r="303" spans="1:13" s="577" customFormat="1" ht="13.5">
      <c r="A303" s="577">
        <f t="shared" si="17"/>
        <v>273</v>
      </c>
      <c r="B303" s="201" t="s">
        <v>1600</v>
      </c>
      <c r="C303" s="201" t="s">
        <v>329</v>
      </c>
      <c r="D303" s="201" t="s">
        <v>1450</v>
      </c>
      <c r="E303" s="202" t="s">
        <v>1493</v>
      </c>
      <c r="F303" s="203">
        <v>3</v>
      </c>
      <c r="G303" s="589">
        <v>2344</v>
      </c>
      <c r="H303" s="567" t="s">
        <v>1454</v>
      </c>
      <c r="I303" s="211" t="e">
        <f t="shared" si="12"/>
        <v>#VALUE!</v>
      </c>
      <c r="J303" s="568">
        <v>61</v>
      </c>
      <c r="K303" s="568">
        <v>109504</v>
      </c>
      <c r="L303" s="201" t="s">
        <v>1494</v>
      </c>
      <c r="M303" s="201" t="str">
        <f t="shared" si="16"/>
        <v>価格競争の結果</v>
      </c>
    </row>
    <row r="304" spans="1:13" s="577" customFormat="1" ht="13.5">
      <c r="A304" s="577">
        <f t="shared" si="17"/>
        <v>274</v>
      </c>
      <c r="B304" s="201" t="s">
        <v>1600</v>
      </c>
      <c r="C304" s="201" t="s">
        <v>329</v>
      </c>
      <c r="D304" s="201" t="s">
        <v>1450</v>
      </c>
      <c r="E304" s="202" t="s">
        <v>1493</v>
      </c>
      <c r="F304" s="203">
        <v>3</v>
      </c>
      <c r="G304" s="589">
        <v>2700</v>
      </c>
      <c r="H304" s="567">
        <v>2713</v>
      </c>
      <c r="I304" s="211">
        <f t="shared" si="12"/>
        <v>0.9952082565425728</v>
      </c>
      <c r="J304" s="568">
        <v>60</v>
      </c>
      <c r="K304" s="568">
        <v>141185</v>
      </c>
      <c r="L304" s="201" t="s">
        <v>1494</v>
      </c>
      <c r="M304" s="201" t="str">
        <f t="shared" si="16"/>
        <v>価格競争の結果</v>
      </c>
    </row>
    <row r="305" spans="1:13" s="577" customFormat="1" ht="13.5">
      <c r="A305" s="577">
        <f t="shared" si="17"/>
        <v>275</v>
      </c>
      <c r="B305" s="201" t="s">
        <v>1600</v>
      </c>
      <c r="C305" s="201" t="s">
        <v>329</v>
      </c>
      <c r="D305" s="201" t="s">
        <v>1450</v>
      </c>
      <c r="E305" s="202" t="s">
        <v>1493</v>
      </c>
      <c r="F305" s="203">
        <v>3</v>
      </c>
      <c r="G305" s="589">
        <v>3470</v>
      </c>
      <c r="H305" s="567" t="s">
        <v>1454</v>
      </c>
      <c r="I305" s="211" t="e">
        <f t="shared" si="12"/>
        <v>#VALUE!</v>
      </c>
      <c r="J305" s="568">
        <v>75</v>
      </c>
      <c r="K305" s="568">
        <v>185641</v>
      </c>
      <c r="L305" s="201" t="s">
        <v>1494</v>
      </c>
      <c r="M305" s="201" t="str">
        <f aca="true" t="shared" si="18" ref="M305:M346">IF(F305=1,"他社が辞退したため","価格競争の結果")</f>
        <v>価格競争の結果</v>
      </c>
    </row>
    <row r="306" spans="1:13" s="577" customFormat="1" ht="13.5">
      <c r="A306" s="577">
        <f t="shared" si="17"/>
        <v>276</v>
      </c>
      <c r="B306" s="201" t="s">
        <v>1600</v>
      </c>
      <c r="C306" s="201" t="s">
        <v>329</v>
      </c>
      <c r="D306" s="201" t="s">
        <v>1450</v>
      </c>
      <c r="E306" s="202" t="s">
        <v>1493</v>
      </c>
      <c r="F306" s="203">
        <v>3</v>
      </c>
      <c r="G306" s="589">
        <v>3265</v>
      </c>
      <c r="H306" s="567" t="s">
        <v>1454</v>
      </c>
      <c r="I306" s="211" t="e">
        <f t="shared" si="12"/>
        <v>#VALUE!</v>
      </c>
      <c r="J306" s="568">
        <v>83</v>
      </c>
      <c r="K306" s="568">
        <v>156137</v>
      </c>
      <c r="L306" s="201" t="s">
        <v>1494</v>
      </c>
      <c r="M306" s="201" t="str">
        <f t="shared" si="18"/>
        <v>価格競争の結果</v>
      </c>
    </row>
    <row r="307" spans="1:13" s="577" customFormat="1" ht="13.5">
      <c r="A307" s="577">
        <f t="shared" si="17"/>
        <v>277</v>
      </c>
      <c r="B307" s="201" t="s">
        <v>1600</v>
      </c>
      <c r="C307" s="201" t="s">
        <v>329</v>
      </c>
      <c r="D307" s="201" t="s">
        <v>1450</v>
      </c>
      <c r="E307" s="202" t="s">
        <v>1493</v>
      </c>
      <c r="F307" s="203">
        <v>3</v>
      </c>
      <c r="G307" s="589">
        <v>2699</v>
      </c>
      <c r="H307" s="567" t="s">
        <v>1454</v>
      </c>
      <c r="I307" s="211" t="e">
        <f t="shared" si="12"/>
        <v>#VALUE!</v>
      </c>
      <c r="J307" s="568">
        <v>73</v>
      </c>
      <c r="K307" s="568">
        <v>124865</v>
      </c>
      <c r="L307" s="201" t="s">
        <v>1494</v>
      </c>
      <c r="M307" s="201" t="str">
        <f t="shared" si="18"/>
        <v>価格競争の結果</v>
      </c>
    </row>
    <row r="308" spans="1:13" s="577" customFormat="1" ht="13.5">
      <c r="A308" s="577">
        <f t="shared" si="17"/>
        <v>278</v>
      </c>
      <c r="B308" s="201" t="s">
        <v>1600</v>
      </c>
      <c r="C308" s="201" t="s">
        <v>329</v>
      </c>
      <c r="D308" s="201" t="s">
        <v>1450</v>
      </c>
      <c r="E308" s="202" t="s">
        <v>1493</v>
      </c>
      <c r="F308" s="203">
        <v>3</v>
      </c>
      <c r="G308" s="589">
        <v>3280</v>
      </c>
      <c r="H308" s="567" t="s">
        <v>1454</v>
      </c>
      <c r="I308" s="211" t="e">
        <f t="shared" si="12"/>
        <v>#VALUE!</v>
      </c>
      <c r="J308" s="568">
        <v>74</v>
      </c>
      <c r="K308" s="568">
        <v>168415</v>
      </c>
      <c r="L308" s="201" t="s">
        <v>1494</v>
      </c>
      <c r="M308" s="201" t="str">
        <f t="shared" si="18"/>
        <v>価格競争の結果</v>
      </c>
    </row>
    <row r="309" spans="1:13" s="577" customFormat="1" ht="13.5">
      <c r="A309" s="577">
        <f t="shared" si="17"/>
        <v>279</v>
      </c>
      <c r="B309" s="201" t="s">
        <v>1600</v>
      </c>
      <c r="C309" s="201" t="s">
        <v>329</v>
      </c>
      <c r="D309" s="201" t="s">
        <v>1450</v>
      </c>
      <c r="E309" s="202" t="s">
        <v>1493</v>
      </c>
      <c r="F309" s="203">
        <v>3</v>
      </c>
      <c r="G309" s="589">
        <v>2833</v>
      </c>
      <c r="H309" s="567" t="s">
        <v>1454</v>
      </c>
      <c r="I309" s="211" t="e">
        <f t="shared" si="12"/>
        <v>#VALUE!</v>
      </c>
      <c r="J309" s="568">
        <v>68</v>
      </c>
      <c r="K309" s="568">
        <v>141954</v>
      </c>
      <c r="L309" s="201" t="s">
        <v>1494</v>
      </c>
      <c r="M309" s="201" t="str">
        <f t="shared" si="18"/>
        <v>価格競争の結果</v>
      </c>
    </row>
    <row r="310" spans="1:13" s="577" customFormat="1" ht="13.5">
      <c r="A310" s="577">
        <f t="shared" si="17"/>
        <v>280</v>
      </c>
      <c r="B310" s="201" t="s">
        <v>1600</v>
      </c>
      <c r="C310" s="201" t="s">
        <v>329</v>
      </c>
      <c r="D310" s="201" t="s">
        <v>1450</v>
      </c>
      <c r="E310" s="202" t="s">
        <v>1493</v>
      </c>
      <c r="F310" s="203">
        <v>3</v>
      </c>
      <c r="G310" s="589">
        <v>2103</v>
      </c>
      <c r="H310" s="567" t="s">
        <v>1454</v>
      </c>
      <c r="I310" s="211" t="e">
        <f t="shared" si="12"/>
        <v>#VALUE!</v>
      </c>
      <c r="J310" s="568">
        <v>54</v>
      </c>
      <c r="K310" s="568">
        <v>99563</v>
      </c>
      <c r="L310" s="201" t="s">
        <v>1494</v>
      </c>
      <c r="M310" s="201" t="str">
        <f t="shared" si="18"/>
        <v>価格競争の結果</v>
      </c>
    </row>
    <row r="311" spans="1:13" s="577" customFormat="1" ht="13.5">
      <c r="A311" s="577">
        <f t="shared" si="17"/>
        <v>281</v>
      </c>
      <c r="B311" s="201" t="s">
        <v>1600</v>
      </c>
      <c r="C311" s="201" t="s">
        <v>329</v>
      </c>
      <c r="D311" s="201" t="s">
        <v>1450</v>
      </c>
      <c r="E311" s="202" t="s">
        <v>1493</v>
      </c>
      <c r="F311" s="203">
        <v>3</v>
      </c>
      <c r="G311" s="589">
        <v>2182</v>
      </c>
      <c r="H311" s="567" t="s">
        <v>1454</v>
      </c>
      <c r="I311" s="211" t="e">
        <f t="shared" si="12"/>
        <v>#VALUE!</v>
      </c>
      <c r="J311" s="568">
        <v>64</v>
      </c>
      <c r="K311" s="568">
        <v>92789</v>
      </c>
      <c r="L311" s="201" t="s">
        <v>1494</v>
      </c>
      <c r="M311" s="201" t="str">
        <f t="shared" si="18"/>
        <v>価格競争の結果</v>
      </c>
    </row>
    <row r="312" spans="1:13" s="577" customFormat="1" ht="13.5">
      <c r="A312" s="577">
        <f t="shared" si="17"/>
        <v>282</v>
      </c>
      <c r="B312" s="201" t="s">
        <v>1600</v>
      </c>
      <c r="C312" s="201" t="s">
        <v>329</v>
      </c>
      <c r="D312" s="201" t="s">
        <v>1450</v>
      </c>
      <c r="E312" s="202" t="s">
        <v>1493</v>
      </c>
      <c r="F312" s="203">
        <v>3</v>
      </c>
      <c r="G312" s="589">
        <v>2326</v>
      </c>
      <c r="H312" s="567">
        <v>2335</v>
      </c>
      <c r="I312" s="211">
        <f t="shared" si="12"/>
        <v>0.9961456102783726</v>
      </c>
      <c r="J312" s="568">
        <v>50</v>
      </c>
      <c r="K312" s="568">
        <v>124918</v>
      </c>
      <c r="L312" s="201" t="s">
        <v>1494</v>
      </c>
      <c r="M312" s="201" t="str">
        <f t="shared" si="18"/>
        <v>価格競争の結果</v>
      </c>
    </row>
    <row r="313" spans="1:13" s="577" customFormat="1" ht="13.5">
      <c r="A313" s="577">
        <f t="shared" si="17"/>
        <v>283</v>
      </c>
      <c r="B313" s="201" t="s">
        <v>1600</v>
      </c>
      <c r="C313" s="201" t="s">
        <v>329</v>
      </c>
      <c r="D313" s="201" t="s">
        <v>1450</v>
      </c>
      <c r="E313" s="202" t="s">
        <v>1493</v>
      </c>
      <c r="F313" s="203">
        <v>3</v>
      </c>
      <c r="G313" s="589">
        <v>2385</v>
      </c>
      <c r="H313" s="567" t="s">
        <v>1454</v>
      </c>
      <c r="I313" s="211" t="e">
        <f t="shared" si="12"/>
        <v>#VALUE!</v>
      </c>
      <c r="J313" s="568">
        <v>56</v>
      </c>
      <c r="K313" s="568">
        <v>121345</v>
      </c>
      <c r="L313" s="201" t="s">
        <v>1494</v>
      </c>
      <c r="M313" s="201" t="str">
        <f t="shared" si="18"/>
        <v>価格競争の結果</v>
      </c>
    </row>
    <row r="314" spans="1:13" s="577" customFormat="1" ht="13.5">
      <c r="A314" s="577">
        <f t="shared" si="17"/>
        <v>284</v>
      </c>
      <c r="B314" s="201" t="s">
        <v>1600</v>
      </c>
      <c r="C314" s="201" t="s">
        <v>329</v>
      </c>
      <c r="D314" s="201" t="s">
        <v>1450</v>
      </c>
      <c r="E314" s="202" t="s">
        <v>1493</v>
      </c>
      <c r="F314" s="203">
        <v>3</v>
      </c>
      <c r="G314" s="589">
        <v>3455</v>
      </c>
      <c r="H314" s="567">
        <v>2458</v>
      </c>
      <c r="I314" s="211">
        <f t="shared" si="12"/>
        <v>1.4056143205858422</v>
      </c>
      <c r="J314" s="568">
        <v>72</v>
      </c>
      <c r="K314" s="568">
        <v>189000</v>
      </c>
      <c r="L314" s="201" t="s">
        <v>1494</v>
      </c>
      <c r="M314" s="201" t="str">
        <f t="shared" si="18"/>
        <v>価格競争の結果</v>
      </c>
    </row>
    <row r="315" spans="1:13" s="577" customFormat="1" ht="13.5">
      <c r="A315" s="577">
        <f t="shared" si="17"/>
        <v>285</v>
      </c>
      <c r="B315" s="201" t="s">
        <v>1600</v>
      </c>
      <c r="C315" s="201" t="s">
        <v>329</v>
      </c>
      <c r="D315" s="201" t="s">
        <v>1450</v>
      </c>
      <c r="E315" s="202" t="s">
        <v>1493</v>
      </c>
      <c r="F315" s="203">
        <v>3</v>
      </c>
      <c r="G315" s="589">
        <v>3180</v>
      </c>
      <c r="H315" s="567" t="s">
        <v>1454</v>
      </c>
      <c r="I315" s="211" t="e">
        <f t="shared" si="12"/>
        <v>#VALUE!</v>
      </c>
      <c r="J315" s="568">
        <v>85</v>
      </c>
      <c r="K315" s="568">
        <v>148585</v>
      </c>
      <c r="L315" s="201" t="s">
        <v>1494</v>
      </c>
      <c r="M315" s="201" t="str">
        <f t="shared" si="18"/>
        <v>価格競争の結果</v>
      </c>
    </row>
    <row r="316" spans="1:13" s="577" customFormat="1" ht="13.5">
      <c r="A316" s="577">
        <f t="shared" si="17"/>
        <v>286</v>
      </c>
      <c r="B316" s="201" t="s">
        <v>1600</v>
      </c>
      <c r="C316" s="201" t="s">
        <v>329</v>
      </c>
      <c r="D316" s="201" t="s">
        <v>1450</v>
      </c>
      <c r="E316" s="202" t="s">
        <v>1493</v>
      </c>
      <c r="F316" s="203">
        <v>3</v>
      </c>
      <c r="G316" s="589">
        <v>2864</v>
      </c>
      <c r="H316" s="567" t="s">
        <v>1454</v>
      </c>
      <c r="I316" s="211" t="e">
        <f t="shared" si="12"/>
        <v>#VALUE!</v>
      </c>
      <c r="J316" s="568">
        <v>72</v>
      </c>
      <c r="K316" s="568">
        <v>137890</v>
      </c>
      <c r="L316" s="201" t="s">
        <v>1494</v>
      </c>
      <c r="M316" s="201" t="str">
        <f t="shared" si="18"/>
        <v>価格競争の結果</v>
      </c>
    </row>
    <row r="317" spans="1:13" s="577" customFormat="1" ht="13.5">
      <c r="A317" s="577">
        <f t="shared" si="17"/>
        <v>287</v>
      </c>
      <c r="B317" s="201" t="s">
        <v>1600</v>
      </c>
      <c r="C317" s="201" t="s">
        <v>329</v>
      </c>
      <c r="D317" s="201" t="s">
        <v>1450</v>
      </c>
      <c r="E317" s="202" t="s">
        <v>1493</v>
      </c>
      <c r="F317" s="203">
        <v>3</v>
      </c>
      <c r="G317" s="589">
        <v>2707</v>
      </c>
      <c r="H317" s="567" t="s">
        <v>1454</v>
      </c>
      <c r="I317" s="211" t="e">
        <f t="shared" si="12"/>
        <v>#VALUE!</v>
      </c>
      <c r="J317" s="568">
        <v>75</v>
      </c>
      <c r="K317" s="568">
        <v>122149</v>
      </c>
      <c r="L317" s="201" t="s">
        <v>1494</v>
      </c>
      <c r="M317" s="201" t="str">
        <f t="shared" si="18"/>
        <v>価格競争の結果</v>
      </c>
    </row>
    <row r="318" spans="1:13" s="577" customFormat="1" ht="13.5">
      <c r="A318" s="577">
        <f t="shared" si="17"/>
        <v>288</v>
      </c>
      <c r="B318" s="201" t="s">
        <v>1600</v>
      </c>
      <c r="C318" s="201" t="s">
        <v>329</v>
      </c>
      <c r="D318" s="201" t="s">
        <v>1450</v>
      </c>
      <c r="E318" s="202" t="s">
        <v>1493</v>
      </c>
      <c r="F318" s="203">
        <v>3</v>
      </c>
      <c r="G318" s="589">
        <v>2894</v>
      </c>
      <c r="H318" s="567" t="s">
        <v>1454</v>
      </c>
      <c r="I318" s="211" t="e">
        <f t="shared" si="12"/>
        <v>#VALUE!</v>
      </c>
      <c r="J318" s="568">
        <v>68</v>
      </c>
      <c r="K318" s="568">
        <v>147218</v>
      </c>
      <c r="L318" s="201" t="s">
        <v>1494</v>
      </c>
      <c r="M318" s="201" t="str">
        <f t="shared" si="18"/>
        <v>価格競争の結果</v>
      </c>
    </row>
    <row r="319" spans="1:13" s="577" customFormat="1" ht="13.5">
      <c r="A319" s="577">
        <f t="shared" si="17"/>
        <v>289</v>
      </c>
      <c r="B319" s="201" t="s">
        <v>1600</v>
      </c>
      <c r="C319" s="201" t="s">
        <v>329</v>
      </c>
      <c r="D319" s="201" t="s">
        <v>1450</v>
      </c>
      <c r="E319" s="202" t="s">
        <v>1493</v>
      </c>
      <c r="F319" s="203">
        <v>3</v>
      </c>
      <c r="G319" s="589">
        <v>2831</v>
      </c>
      <c r="H319" s="567" t="s">
        <v>1454</v>
      </c>
      <c r="I319" s="211" t="e">
        <f t="shared" si="12"/>
        <v>#VALUE!</v>
      </c>
      <c r="J319" s="568">
        <v>70</v>
      </c>
      <c r="K319" s="568">
        <v>138540</v>
      </c>
      <c r="L319" s="201" t="s">
        <v>1494</v>
      </c>
      <c r="M319" s="201" t="str">
        <f t="shared" si="18"/>
        <v>価格競争の結果</v>
      </c>
    </row>
    <row r="320" spans="1:13" s="577" customFormat="1" ht="13.5">
      <c r="A320" s="577">
        <f t="shared" si="17"/>
        <v>290</v>
      </c>
      <c r="B320" s="201" t="s">
        <v>1600</v>
      </c>
      <c r="C320" s="201" t="s">
        <v>329</v>
      </c>
      <c r="D320" s="201" t="s">
        <v>1450</v>
      </c>
      <c r="E320" s="202" t="s">
        <v>1493</v>
      </c>
      <c r="F320" s="203">
        <v>3</v>
      </c>
      <c r="G320" s="589">
        <v>3226</v>
      </c>
      <c r="H320" s="567" t="s">
        <v>1454</v>
      </c>
      <c r="I320" s="211" t="e">
        <f t="shared" si="12"/>
        <v>#VALUE!</v>
      </c>
      <c r="J320" s="568">
        <v>79</v>
      </c>
      <c r="K320" s="568">
        <v>159430</v>
      </c>
      <c r="L320" s="201" t="s">
        <v>1494</v>
      </c>
      <c r="M320" s="201" t="str">
        <f t="shared" si="18"/>
        <v>価格競争の結果</v>
      </c>
    </row>
    <row r="321" spans="1:13" s="577" customFormat="1" ht="13.5">
      <c r="A321" s="577">
        <f t="shared" si="17"/>
        <v>291</v>
      </c>
      <c r="B321" s="201" t="s">
        <v>1600</v>
      </c>
      <c r="C321" s="201" t="s">
        <v>329</v>
      </c>
      <c r="D321" s="201" t="s">
        <v>1450</v>
      </c>
      <c r="E321" s="202" t="s">
        <v>1493</v>
      </c>
      <c r="F321" s="203">
        <v>3</v>
      </c>
      <c r="G321" s="589">
        <v>2861</v>
      </c>
      <c r="H321" s="567" t="s">
        <v>1454</v>
      </c>
      <c r="I321" s="211" t="e">
        <f t="shared" si="12"/>
        <v>#VALUE!</v>
      </c>
      <c r="J321" s="568">
        <v>71</v>
      </c>
      <c r="K321" s="568">
        <v>139758</v>
      </c>
      <c r="L321" s="201" t="s">
        <v>1494</v>
      </c>
      <c r="M321" s="201" t="str">
        <f t="shared" si="18"/>
        <v>価格競争の結果</v>
      </c>
    </row>
    <row r="322" spans="1:13" s="577" customFormat="1" ht="13.5">
      <c r="A322" s="577">
        <f t="shared" si="17"/>
        <v>292</v>
      </c>
      <c r="B322" s="201" t="s">
        <v>1600</v>
      </c>
      <c r="C322" s="201" t="s">
        <v>329</v>
      </c>
      <c r="D322" s="201" t="s">
        <v>1450</v>
      </c>
      <c r="E322" s="202" t="s">
        <v>1493</v>
      </c>
      <c r="F322" s="203">
        <v>3</v>
      </c>
      <c r="G322" s="589">
        <v>6086</v>
      </c>
      <c r="H322" s="567" t="s">
        <v>1454</v>
      </c>
      <c r="I322" s="211" t="e">
        <f t="shared" si="12"/>
        <v>#VALUE!</v>
      </c>
      <c r="J322" s="568">
        <v>187</v>
      </c>
      <c r="K322" s="568">
        <v>258842</v>
      </c>
      <c r="L322" s="201" t="s">
        <v>1494</v>
      </c>
      <c r="M322" s="201" t="str">
        <f t="shared" si="18"/>
        <v>価格競争の結果</v>
      </c>
    </row>
    <row r="323" spans="1:13" s="577" customFormat="1" ht="13.5">
      <c r="A323" s="577">
        <f t="shared" si="17"/>
        <v>293</v>
      </c>
      <c r="B323" s="201" t="s">
        <v>1600</v>
      </c>
      <c r="C323" s="201" t="s">
        <v>329</v>
      </c>
      <c r="D323" s="201" t="s">
        <v>1450</v>
      </c>
      <c r="E323" s="202" t="s">
        <v>1493</v>
      </c>
      <c r="F323" s="203">
        <v>3</v>
      </c>
      <c r="G323" s="589">
        <v>14501</v>
      </c>
      <c r="H323" s="567" t="s">
        <v>1454</v>
      </c>
      <c r="I323" s="211" t="e">
        <f t="shared" si="12"/>
        <v>#VALUE!</v>
      </c>
      <c r="J323" s="568">
        <v>329</v>
      </c>
      <c r="K323" s="568">
        <v>741763</v>
      </c>
      <c r="L323" s="201" t="s">
        <v>1494</v>
      </c>
      <c r="M323" s="201" t="str">
        <f t="shared" si="18"/>
        <v>価格競争の結果</v>
      </c>
    </row>
    <row r="324" spans="1:13" s="577" customFormat="1" ht="13.5">
      <c r="A324" s="577">
        <f t="shared" si="17"/>
        <v>294</v>
      </c>
      <c r="B324" s="201" t="s">
        <v>1600</v>
      </c>
      <c r="C324" s="201" t="s">
        <v>329</v>
      </c>
      <c r="D324" s="201" t="s">
        <v>1450</v>
      </c>
      <c r="E324" s="202" t="s">
        <v>1493</v>
      </c>
      <c r="F324" s="203">
        <v>3</v>
      </c>
      <c r="G324" s="589">
        <v>14233</v>
      </c>
      <c r="H324" s="567" t="s">
        <v>1454</v>
      </c>
      <c r="I324" s="211" t="e">
        <f t="shared" si="12"/>
        <v>#VALUE!</v>
      </c>
      <c r="J324" s="568">
        <v>346</v>
      </c>
      <c r="K324" s="568">
        <v>706132</v>
      </c>
      <c r="L324" s="201" t="s">
        <v>1494</v>
      </c>
      <c r="M324" s="201" t="str">
        <f t="shared" si="18"/>
        <v>価格競争の結果</v>
      </c>
    </row>
    <row r="325" spans="1:13" s="577" customFormat="1" ht="13.5">
      <c r="A325" s="577">
        <f t="shared" si="17"/>
        <v>295</v>
      </c>
      <c r="B325" s="201" t="s">
        <v>1600</v>
      </c>
      <c r="C325" s="201" t="s">
        <v>329</v>
      </c>
      <c r="D325" s="201" t="s">
        <v>1450</v>
      </c>
      <c r="E325" s="202" t="s">
        <v>1493</v>
      </c>
      <c r="F325" s="203">
        <v>3</v>
      </c>
      <c r="G325" s="589">
        <v>15385</v>
      </c>
      <c r="H325" s="567" t="s">
        <v>1454</v>
      </c>
      <c r="I325" s="211" t="e">
        <f t="shared" si="12"/>
        <v>#VALUE!</v>
      </c>
      <c r="J325" s="568">
        <v>383</v>
      </c>
      <c r="K325" s="568">
        <v>748068</v>
      </c>
      <c r="L325" s="201" t="s">
        <v>1494</v>
      </c>
      <c r="M325" s="201" t="str">
        <f t="shared" si="18"/>
        <v>価格競争の結果</v>
      </c>
    </row>
    <row r="326" spans="1:13" s="577" customFormat="1" ht="13.5">
      <c r="A326" s="577">
        <f t="shared" si="17"/>
        <v>296</v>
      </c>
      <c r="B326" s="201" t="s">
        <v>1600</v>
      </c>
      <c r="C326" s="201" t="s">
        <v>329</v>
      </c>
      <c r="D326" s="201" t="s">
        <v>1450</v>
      </c>
      <c r="E326" s="202" t="s">
        <v>1493</v>
      </c>
      <c r="F326" s="203">
        <v>3</v>
      </c>
      <c r="G326" s="589">
        <v>10281</v>
      </c>
      <c r="H326" s="567" t="s">
        <v>1454</v>
      </c>
      <c r="I326" s="211" t="e">
        <f t="shared" si="12"/>
        <v>#VALUE!</v>
      </c>
      <c r="J326" s="568">
        <v>286</v>
      </c>
      <c r="K326" s="568">
        <v>463859</v>
      </c>
      <c r="L326" s="201" t="s">
        <v>1494</v>
      </c>
      <c r="M326" s="201" t="str">
        <f t="shared" si="18"/>
        <v>価格競争の結果</v>
      </c>
    </row>
    <row r="327" spans="1:13" s="577" customFormat="1" ht="13.5">
      <c r="A327" s="577">
        <f t="shared" si="17"/>
        <v>297</v>
      </c>
      <c r="B327" s="201" t="s">
        <v>1600</v>
      </c>
      <c r="C327" s="201" t="s">
        <v>329</v>
      </c>
      <c r="D327" s="201" t="s">
        <v>1450</v>
      </c>
      <c r="E327" s="202" t="s">
        <v>1493</v>
      </c>
      <c r="F327" s="203">
        <v>3</v>
      </c>
      <c r="G327" s="589">
        <v>5677</v>
      </c>
      <c r="H327" s="567" t="s">
        <v>1454</v>
      </c>
      <c r="I327" s="211" t="e">
        <f t="shared" si="12"/>
        <v>#VALUE!</v>
      </c>
      <c r="J327" s="568">
        <v>131</v>
      </c>
      <c r="K327" s="568">
        <v>286356</v>
      </c>
      <c r="L327" s="201" t="s">
        <v>1494</v>
      </c>
      <c r="M327" s="201" t="str">
        <f t="shared" si="18"/>
        <v>価格競争の結果</v>
      </c>
    </row>
    <row r="328" spans="1:13" s="577" customFormat="1" ht="13.5">
      <c r="A328" s="577">
        <f t="shared" si="17"/>
        <v>298</v>
      </c>
      <c r="B328" s="201" t="s">
        <v>1600</v>
      </c>
      <c r="C328" s="201" t="s">
        <v>329</v>
      </c>
      <c r="D328" s="201" t="s">
        <v>1450</v>
      </c>
      <c r="E328" s="202" t="s">
        <v>1493</v>
      </c>
      <c r="F328" s="203">
        <v>3</v>
      </c>
      <c r="G328" s="589">
        <v>3410</v>
      </c>
      <c r="H328" s="567" t="s">
        <v>1454</v>
      </c>
      <c r="I328" s="211" t="e">
        <f t="shared" si="12"/>
        <v>#VALUE!</v>
      </c>
      <c r="J328" s="568">
        <v>92</v>
      </c>
      <c r="K328" s="568">
        <v>158570</v>
      </c>
      <c r="L328" s="201" t="s">
        <v>1494</v>
      </c>
      <c r="M328" s="201" t="str">
        <f t="shared" si="18"/>
        <v>価格競争の結果</v>
      </c>
    </row>
    <row r="329" spans="1:13" s="577" customFormat="1" ht="13.5">
      <c r="A329" s="577">
        <f t="shared" si="17"/>
        <v>299</v>
      </c>
      <c r="B329" s="201" t="s">
        <v>1600</v>
      </c>
      <c r="C329" s="201" t="s">
        <v>329</v>
      </c>
      <c r="D329" s="201" t="s">
        <v>1450</v>
      </c>
      <c r="E329" s="202" t="s">
        <v>1493</v>
      </c>
      <c r="F329" s="203">
        <v>3</v>
      </c>
      <c r="G329" s="589">
        <v>5646</v>
      </c>
      <c r="H329" s="567" t="s">
        <v>1454</v>
      </c>
      <c r="I329" s="211" t="e">
        <f t="shared" si="12"/>
        <v>#VALUE!</v>
      </c>
      <c r="J329" s="568">
        <v>141</v>
      </c>
      <c r="K329" s="568">
        <v>275108</v>
      </c>
      <c r="L329" s="201" t="s">
        <v>1494</v>
      </c>
      <c r="M329" s="201" t="str">
        <f t="shared" si="18"/>
        <v>価格競争の結果</v>
      </c>
    </row>
    <row r="330" spans="1:13" s="577" customFormat="1" ht="13.5">
      <c r="A330" s="577">
        <f t="shared" si="17"/>
        <v>300</v>
      </c>
      <c r="B330" s="201" t="s">
        <v>1600</v>
      </c>
      <c r="C330" s="201" t="s">
        <v>329</v>
      </c>
      <c r="D330" s="201" t="s">
        <v>1450</v>
      </c>
      <c r="E330" s="202" t="s">
        <v>1493</v>
      </c>
      <c r="F330" s="203">
        <v>3</v>
      </c>
      <c r="G330" s="589">
        <v>8946</v>
      </c>
      <c r="H330" s="567">
        <v>9024</v>
      </c>
      <c r="I330" s="211">
        <f t="shared" si="12"/>
        <v>0.9913563829787234</v>
      </c>
      <c r="J330" s="568">
        <v>200</v>
      </c>
      <c r="K330" s="568">
        <v>468589</v>
      </c>
      <c r="L330" s="201" t="s">
        <v>1494</v>
      </c>
      <c r="M330" s="201" t="str">
        <f t="shared" si="18"/>
        <v>価格競争の結果</v>
      </c>
    </row>
    <row r="331" spans="1:13" s="577" customFormat="1" ht="13.5">
      <c r="A331" s="577">
        <f t="shared" si="17"/>
        <v>301</v>
      </c>
      <c r="B331" s="201" t="s">
        <v>1600</v>
      </c>
      <c r="C331" s="201" t="s">
        <v>329</v>
      </c>
      <c r="D331" s="201" t="s">
        <v>1450</v>
      </c>
      <c r="E331" s="202" t="s">
        <v>1493</v>
      </c>
      <c r="F331" s="203">
        <v>3</v>
      </c>
      <c r="G331" s="589">
        <v>3857</v>
      </c>
      <c r="H331" s="567" t="s">
        <v>1454</v>
      </c>
      <c r="I331" s="211" t="e">
        <f t="shared" si="12"/>
        <v>#VALUE!</v>
      </c>
      <c r="J331" s="568">
        <v>101</v>
      </c>
      <c r="K331" s="568">
        <v>180119</v>
      </c>
      <c r="L331" s="201" t="s">
        <v>1494</v>
      </c>
      <c r="M331" s="201" t="str">
        <f t="shared" si="18"/>
        <v>価格競争の結果</v>
      </c>
    </row>
    <row r="332" spans="1:13" s="577" customFormat="1" ht="13.5">
      <c r="A332" s="577">
        <f t="shared" si="17"/>
        <v>302</v>
      </c>
      <c r="B332" s="201" t="s">
        <v>1600</v>
      </c>
      <c r="C332" s="201" t="s">
        <v>329</v>
      </c>
      <c r="D332" s="201" t="s">
        <v>1450</v>
      </c>
      <c r="E332" s="202" t="s">
        <v>1493</v>
      </c>
      <c r="F332" s="203">
        <v>3</v>
      </c>
      <c r="G332" s="589">
        <v>3849</v>
      </c>
      <c r="H332" s="567" t="s">
        <v>1454</v>
      </c>
      <c r="I332" s="211" t="e">
        <f t="shared" si="12"/>
        <v>#VALUE!</v>
      </c>
      <c r="J332" s="568">
        <v>87</v>
      </c>
      <c r="K332" s="568">
        <v>197839</v>
      </c>
      <c r="L332" s="201" t="s">
        <v>1494</v>
      </c>
      <c r="M332" s="201" t="str">
        <f t="shared" si="18"/>
        <v>価格競争の結果</v>
      </c>
    </row>
    <row r="333" spans="1:13" s="577" customFormat="1" ht="13.5">
      <c r="A333" s="577">
        <f t="shared" si="17"/>
        <v>303</v>
      </c>
      <c r="B333" s="201" t="s">
        <v>1600</v>
      </c>
      <c r="C333" s="201" t="s">
        <v>329</v>
      </c>
      <c r="D333" s="201" t="s">
        <v>1450</v>
      </c>
      <c r="E333" s="202" t="s">
        <v>1493</v>
      </c>
      <c r="F333" s="203">
        <v>3</v>
      </c>
      <c r="G333" s="589">
        <v>6458</v>
      </c>
      <c r="H333" s="567" t="s">
        <v>1454</v>
      </c>
      <c r="I333" s="211" t="e">
        <f t="shared" si="12"/>
        <v>#VALUE!</v>
      </c>
      <c r="J333" s="568">
        <v>207</v>
      </c>
      <c r="K333" s="568">
        <v>270796</v>
      </c>
      <c r="L333" s="201" t="s">
        <v>1494</v>
      </c>
      <c r="M333" s="201" t="str">
        <f t="shared" si="18"/>
        <v>価格競争の結果</v>
      </c>
    </row>
    <row r="334" spans="1:13" s="577" customFormat="1" ht="13.5">
      <c r="A334" s="577">
        <f t="shared" si="17"/>
        <v>304</v>
      </c>
      <c r="B334" s="201" t="s">
        <v>1603</v>
      </c>
      <c r="C334" s="201" t="s">
        <v>329</v>
      </c>
      <c r="D334" s="201" t="s">
        <v>1514</v>
      </c>
      <c r="E334" s="202" t="s">
        <v>510</v>
      </c>
      <c r="F334" s="203">
        <v>1</v>
      </c>
      <c r="G334" s="567">
        <v>2969</v>
      </c>
      <c r="H334" s="567" t="s">
        <v>1454</v>
      </c>
      <c r="I334" s="211" t="e">
        <f aca="true" t="shared" si="19" ref="I334:I346">G334/H334</f>
        <v>#VALUE!</v>
      </c>
      <c r="J334" s="339">
        <v>82</v>
      </c>
      <c r="K334" s="339">
        <v>112900</v>
      </c>
      <c r="L334" s="201" t="s">
        <v>1494</v>
      </c>
      <c r="M334" s="201" t="str">
        <f t="shared" si="18"/>
        <v>他社が辞退したため</v>
      </c>
    </row>
    <row r="335" spans="1:13" s="577" customFormat="1" ht="13.5">
      <c r="A335" s="577">
        <f t="shared" si="17"/>
        <v>305</v>
      </c>
      <c r="B335" s="201" t="s">
        <v>1604</v>
      </c>
      <c r="C335" s="201" t="s">
        <v>329</v>
      </c>
      <c r="D335" s="201" t="s">
        <v>1514</v>
      </c>
      <c r="E335" s="202" t="s">
        <v>1557</v>
      </c>
      <c r="F335" s="203">
        <v>4</v>
      </c>
      <c r="G335" s="567">
        <v>9704</v>
      </c>
      <c r="H335" s="567" t="s">
        <v>1454</v>
      </c>
      <c r="I335" s="211" t="e">
        <f t="shared" si="19"/>
        <v>#VALUE!</v>
      </c>
      <c r="J335" s="339">
        <v>300</v>
      </c>
      <c r="K335" s="339">
        <v>521290</v>
      </c>
      <c r="L335" s="201" t="s">
        <v>1494</v>
      </c>
      <c r="M335" s="201" t="str">
        <f t="shared" si="18"/>
        <v>価格競争の結果</v>
      </c>
    </row>
    <row r="336" spans="1:13" s="577" customFormat="1" ht="13.5">
      <c r="A336" s="577">
        <f t="shared" si="17"/>
        <v>306</v>
      </c>
      <c r="B336" s="201" t="s">
        <v>1605</v>
      </c>
      <c r="C336" s="201" t="s">
        <v>532</v>
      </c>
      <c r="D336" s="201" t="s">
        <v>1450</v>
      </c>
      <c r="E336" s="201" t="s">
        <v>1493</v>
      </c>
      <c r="F336" s="203">
        <v>2</v>
      </c>
      <c r="G336" s="204">
        <v>1486</v>
      </c>
      <c r="H336" s="205" t="s">
        <v>1454</v>
      </c>
      <c r="I336" s="211" t="e">
        <f t="shared" si="19"/>
        <v>#VALUE!</v>
      </c>
      <c r="J336" s="339">
        <v>65</v>
      </c>
      <c r="K336" s="339">
        <v>60395</v>
      </c>
      <c r="L336" s="201" t="s">
        <v>1494</v>
      </c>
      <c r="M336" s="201" t="str">
        <f t="shared" si="18"/>
        <v>価格競争の結果</v>
      </c>
    </row>
    <row r="337" spans="1:13" s="577" customFormat="1" ht="13.5">
      <c r="A337" s="577">
        <f t="shared" si="17"/>
        <v>307</v>
      </c>
      <c r="B337" s="201" t="s">
        <v>1606</v>
      </c>
      <c r="C337" s="201" t="s">
        <v>532</v>
      </c>
      <c r="D337" s="201" t="s">
        <v>1450</v>
      </c>
      <c r="E337" s="202" t="s">
        <v>1493</v>
      </c>
      <c r="F337" s="203">
        <v>2</v>
      </c>
      <c r="G337" s="204">
        <v>18717</v>
      </c>
      <c r="H337" s="205">
        <v>18748</v>
      </c>
      <c r="I337" s="211">
        <f t="shared" si="19"/>
        <v>0.9983464902922978</v>
      </c>
      <c r="J337" s="339">
        <v>457</v>
      </c>
      <c r="K337" s="339">
        <v>944249</v>
      </c>
      <c r="L337" s="201" t="s">
        <v>1494</v>
      </c>
      <c r="M337" s="201" t="str">
        <f t="shared" si="18"/>
        <v>価格競争の結果</v>
      </c>
    </row>
    <row r="338" spans="1:13" s="577" customFormat="1" ht="13.5">
      <c r="A338" s="577">
        <f t="shared" si="17"/>
        <v>308</v>
      </c>
      <c r="B338" s="201" t="s">
        <v>1607</v>
      </c>
      <c r="C338" s="201" t="s">
        <v>532</v>
      </c>
      <c r="D338" s="201" t="s">
        <v>1530</v>
      </c>
      <c r="E338" s="202" t="s">
        <v>1493</v>
      </c>
      <c r="F338" s="203">
        <v>1</v>
      </c>
      <c r="G338" s="204">
        <v>1960</v>
      </c>
      <c r="H338" s="205" t="s">
        <v>1454</v>
      </c>
      <c r="I338" s="211" t="e">
        <f t="shared" si="19"/>
        <v>#VALUE!</v>
      </c>
      <c r="J338" s="339">
        <v>50</v>
      </c>
      <c r="K338" s="339">
        <v>82367</v>
      </c>
      <c r="L338" s="201" t="s">
        <v>1494</v>
      </c>
      <c r="M338" s="201" t="str">
        <f t="shared" si="18"/>
        <v>他社が辞退したため</v>
      </c>
    </row>
    <row r="339" spans="1:13" s="577" customFormat="1" ht="13.5">
      <c r="A339" s="577">
        <f t="shared" si="17"/>
        <v>309</v>
      </c>
      <c r="B339" s="201" t="s">
        <v>1608</v>
      </c>
      <c r="C339" s="201" t="s">
        <v>532</v>
      </c>
      <c r="D339" s="201" t="s">
        <v>1450</v>
      </c>
      <c r="E339" s="202" t="s">
        <v>1493</v>
      </c>
      <c r="F339" s="203">
        <v>3</v>
      </c>
      <c r="G339" s="204">
        <v>1078</v>
      </c>
      <c r="H339" s="205" t="s">
        <v>1454</v>
      </c>
      <c r="I339" s="211" t="e">
        <f t="shared" si="19"/>
        <v>#VALUE!</v>
      </c>
      <c r="J339" s="339">
        <v>43</v>
      </c>
      <c r="K339" s="339">
        <v>39900</v>
      </c>
      <c r="L339" s="201" t="s">
        <v>1494</v>
      </c>
      <c r="M339" s="201" t="str">
        <f t="shared" si="18"/>
        <v>価格競争の結果</v>
      </c>
    </row>
    <row r="340" spans="1:13" s="577" customFormat="1" ht="13.5">
      <c r="A340" s="577">
        <f t="shared" si="17"/>
        <v>310</v>
      </c>
      <c r="B340" s="201" t="s">
        <v>1609</v>
      </c>
      <c r="C340" s="201" t="s">
        <v>1610</v>
      </c>
      <c r="D340" s="201" t="s">
        <v>1514</v>
      </c>
      <c r="E340" s="202" t="s">
        <v>1493</v>
      </c>
      <c r="F340" s="203">
        <v>2</v>
      </c>
      <c r="G340" s="204">
        <v>1282</v>
      </c>
      <c r="H340" s="205" t="s">
        <v>1454</v>
      </c>
      <c r="I340" s="211" t="e">
        <f t="shared" si="19"/>
        <v>#VALUE!</v>
      </c>
      <c r="J340" s="339">
        <v>37</v>
      </c>
      <c r="K340" s="339">
        <v>55817</v>
      </c>
      <c r="L340" s="201" t="s">
        <v>1494</v>
      </c>
      <c r="M340" s="201" t="str">
        <f t="shared" si="18"/>
        <v>価格競争の結果</v>
      </c>
    </row>
    <row r="341" spans="1:13" s="577" customFormat="1" ht="13.5">
      <c r="A341" s="577">
        <f t="shared" si="17"/>
        <v>311</v>
      </c>
      <c r="B341" s="201" t="s">
        <v>1611</v>
      </c>
      <c r="C341" s="201" t="s">
        <v>1610</v>
      </c>
      <c r="D341" s="201" t="s">
        <v>1514</v>
      </c>
      <c r="E341" s="202" t="s">
        <v>1389</v>
      </c>
      <c r="F341" s="203">
        <v>1</v>
      </c>
      <c r="G341" s="209">
        <v>1297</v>
      </c>
      <c r="H341" s="205" t="s">
        <v>1454</v>
      </c>
      <c r="I341" s="211" t="e">
        <f t="shared" si="19"/>
        <v>#VALUE!</v>
      </c>
      <c r="J341" s="568">
        <v>32</v>
      </c>
      <c r="K341" s="568">
        <v>62300</v>
      </c>
      <c r="L341" s="201" t="s">
        <v>1494</v>
      </c>
      <c r="M341" s="201" t="str">
        <f t="shared" si="18"/>
        <v>他社が辞退したため</v>
      </c>
    </row>
    <row r="342" spans="1:13" s="577" customFormat="1" ht="13.5">
      <c r="A342" s="577">
        <f t="shared" si="17"/>
        <v>312</v>
      </c>
      <c r="B342" s="201" t="s">
        <v>1612</v>
      </c>
      <c r="C342" s="201" t="s">
        <v>1613</v>
      </c>
      <c r="D342" s="201" t="s">
        <v>1450</v>
      </c>
      <c r="E342" s="202" t="s">
        <v>1557</v>
      </c>
      <c r="F342" s="203">
        <v>2</v>
      </c>
      <c r="G342" s="204">
        <v>4556</v>
      </c>
      <c r="H342" s="205" t="s">
        <v>1482</v>
      </c>
      <c r="I342" s="211" t="e">
        <f t="shared" si="19"/>
        <v>#VALUE!</v>
      </c>
      <c r="J342" s="201">
        <v>116</v>
      </c>
      <c r="K342" s="567">
        <v>254937</v>
      </c>
      <c r="L342" s="201" t="s">
        <v>1494</v>
      </c>
      <c r="M342" s="201" t="str">
        <f t="shared" si="18"/>
        <v>価格競争の結果</v>
      </c>
    </row>
    <row r="343" spans="1:13" s="577" customFormat="1" ht="13.5">
      <c r="A343" s="577">
        <f t="shared" si="17"/>
        <v>313</v>
      </c>
      <c r="B343" s="201" t="s">
        <v>1614</v>
      </c>
      <c r="C343" s="201" t="s">
        <v>1615</v>
      </c>
      <c r="D343" s="201" t="s">
        <v>1450</v>
      </c>
      <c r="E343" s="202" t="s">
        <v>1493</v>
      </c>
      <c r="F343" s="203">
        <v>2</v>
      </c>
      <c r="G343" s="204">
        <v>12288</v>
      </c>
      <c r="H343" s="205">
        <v>12716</v>
      </c>
      <c r="I343" s="211">
        <f t="shared" si="19"/>
        <v>0.966341616860648</v>
      </c>
      <c r="J343" s="201">
        <v>354</v>
      </c>
      <c r="K343" s="339">
        <v>552528</v>
      </c>
      <c r="L343" s="201" t="s">
        <v>1494</v>
      </c>
      <c r="M343" s="201" t="str">
        <f t="shared" si="18"/>
        <v>価格競争の結果</v>
      </c>
    </row>
    <row r="344" spans="1:13" s="577" customFormat="1" ht="13.5">
      <c r="A344" s="577">
        <f t="shared" si="17"/>
        <v>314</v>
      </c>
      <c r="B344" s="201" t="s">
        <v>1616</v>
      </c>
      <c r="C344" s="201" t="s">
        <v>1617</v>
      </c>
      <c r="D344" s="201" t="s">
        <v>304</v>
      </c>
      <c r="E344" s="202" t="s">
        <v>1493</v>
      </c>
      <c r="F344" s="203">
        <v>2</v>
      </c>
      <c r="G344" s="204">
        <v>10289</v>
      </c>
      <c r="H344" s="205" t="s">
        <v>1454</v>
      </c>
      <c r="I344" s="211" t="e">
        <f t="shared" si="19"/>
        <v>#VALUE!</v>
      </c>
      <c r="J344" s="201">
        <v>240</v>
      </c>
      <c r="K344" s="201">
        <v>528300</v>
      </c>
      <c r="L344" s="201" t="s">
        <v>1494</v>
      </c>
      <c r="M344" s="201" t="str">
        <f t="shared" si="18"/>
        <v>価格競争の結果</v>
      </c>
    </row>
    <row r="345" spans="1:13" s="577" customFormat="1" ht="13.5">
      <c r="A345" s="577">
        <f t="shared" si="17"/>
        <v>315</v>
      </c>
      <c r="B345" s="201" t="s">
        <v>1618</v>
      </c>
      <c r="C345" s="201" t="s">
        <v>1617</v>
      </c>
      <c r="D345" s="201" t="s">
        <v>305</v>
      </c>
      <c r="E345" s="202" t="s">
        <v>1493</v>
      </c>
      <c r="F345" s="203">
        <v>2</v>
      </c>
      <c r="G345" s="204">
        <v>5050</v>
      </c>
      <c r="H345" s="205" t="s">
        <v>1454</v>
      </c>
      <c r="I345" s="211" t="e">
        <f t="shared" si="19"/>
        <v>#VALUE!</v>
      </c>
      <c r="J345" s="201">
        <v>177</v>
      </c>
      <c r="K345" s="201">
        <v>188900</v>
      </c>
      <c r="L345" s="201" t="s">
        <v>1494</v>
      </c>
      <c r="M345" s="201" t="str">
        <f t="shared" si="18"/>
        <v>価格競争の結果</v>
      </c>
    </row>
    <row r="346" spans="1:13" s="577" customFormat="1" ht="13.5">
      <c r="A346" s="577">
        <f t="shared" si="17"/>
        <v>316</v>
      </c>
      <c r="B346" s="201" t="s">
        <v>1619</v>
      </c>
      <c r="C346" s="201" t="s">
        <v>1617</v>
      </c>
      <c r="D346" s="201" t="s">
        <v>304</v>
      </c>
      <c r="E346" s="202" t="s">
        <v>510</v>
      </c>
      <c r="F346" s="203">
        <v>1</v>
      </c>
      <c r="G346" s="204">
        <v>1750</v>
      </c>
      <c r="H346" s="205" t="s">
        <v>1454</v>
      </c>
      <c r="I346" s="211" t="e">
        <f t="shared" si="19"/>
        <v>#VALUE!</v>
      </c>
      <c r="J346" s="201">
        <v>49</v>
      </c>
      <c r="K346" s="201">
        <v>74200</v>
      </c>
      <c r="L346" s="201" t="s">
        <v>1494</v>
      </c>
      <c r="M346" s="201" t="str">
        <f t="shared" si="18"/>
        <v>他社が辞退したため</v>
      </c>
    </row>
    <row r="347" spans="2:9" ht="13.5">
      <c r="B347" s="558" t="s">
        <v>3</v>
      </c>
      <c r="G347" s="559">
        <f>SUM(G31:G346)</f>
        <v>1074942</v>
      </c>
      <c r="H347" s="559">
        <f>SUM(H31:H346)</f>
        <v>139061</v>
      </c>
      <c r="I347" s="5">
        <f>G347/H347</f>
        <v>7.730003379811738</v>
      </c>
    </row>
    <row r="348" spans="6:9" ht="54">
      <c r="F348" s="724" t="s">
        <v>2218</v>
      </c>
      <c r="G348" s="559">
        <f>G347</f>
        <v>1074942</v>
      </c>
      <c r="H348" s="559">
        <f>H347</f>
        <v>139061</v>
      </c>
      <c r="I348" s="5">
        <f>G348/H348</f>
        <v>7.730003379811738</v>
      </c>
    </row>
    <row r="349" spans="6:9" ht="54">
      <c r="F349" s="726" t="s">
        <v>2226</v>
      </c>
      <c r="G349" s="735">
        <f>G52+G80+G89+G95+G110+G111+G115+G126+G130+G132+G178+G190+G215+G273+G304+G312+G314+G330+G337+G343</f>
        <v>138424</v>
      </c>
      <c r="H349" s="735">
        <f>H52+H80+H89+H95+H110+H111+H115+H126+H130+H132+H178+H190+H215+H273+H304+H312+H314+H330+H337+H343</f>
        <v>139061</v>
      </c>
      <c r="I349" s="5">
        <f>G349/H349</f>
        <v>0.9954192764326447</v>
      </c>
    </row>
  </sheetData>
  <sheetProtection/>
  <printOptions/>
  <pageMargins left="0.1968503937007874" right="0.1968503937007874" top="0.5905511811023623" bottom="0.35433070866141736" header="0" footer="0"/>
  <pageSetup horizontalDpi="600" verticalDpi="600" orientation="portrait" paperSize="8" scale="95" r:id="rId3"/>
  <rowBreaks count="1" manualBreakCount="1">
    <brk id="259" max="12" man="1"/>
  </rowBreaks>
  <legacyDrawing r:id="rId2"/>
</worksheet>
</file>

<file path=xl/worksheets/sheet56.xml><?xml version="1.0" encoding="utf-8"?>
<worksheet xmlns="http://schemas.openxmlformats.org/spreadsheetml/2006/main" xmlns:r="http://schemas.openxmlformats.org/officeDocument/2006/relationships">
  <sheetPr>
    <tabColor rgb="FFFFFF00"/>
    <pageSetUpPr fitToPage="1"/>
  </sheetPr>
  <dimension ref="A1:K7"/>
  <sheetViews>
    <sheetView zoomScalePageLayoutView="0" workbookViewId="0" topLeftCell="A1">
      <selection activeCell="I5" sqref="I5:I7"/>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150</v>
      </c>
      <c r="H1" t="s">
        <v>26</v>
      </c>
    </row>
    <row r="2" spans="1:11" ht="67.5">
      <c r="A2" s="143" t="s">
        <v>2252</v>
      </c>
      <c r="B2" t="s">
        <v>331</v>
      </c>
      <c r="C2" t="s">
        <v>0</v>
      </c>
      <c r="D2" t="s">
        <v>1</v>
      </c>
      <c r="E2" t="s">
        <v>2</v>
      </c>
      <c r="F2" s="17" t="s">
        <v>31</v>
      </c>
      <c r="G2" t="s">
        <v>332</v>
      </c>
      <c r="H2" s="1" t="s">
        <v>333</v>
      </c>
      <c r="I2" s="1" t="s">
        <v>30</v>
      </c>
      <c r="J2" s="1" t="s">
        <v>28</v>
      </c>
      <c r="K2" s="1" t="s">
        <v>29</v>
      </c>
    </row>
    <row r="3" spans="1:11" ht="27">
      <c r="A3">
        <v>1</v>
      </c>
      <c r="B3" s="12" t="s">
        <v>1663</v>
      </c>
      <c r="C3" s="12" t="s">
        <v>1664</v>
      </c>
      <c r="D3" s="2" t="s">
        <v>308</v>
      </c>
      <c r="E3" s="144" t="s">
        <v>317</v>
      </c>
      <c r="F3" s="145">
        <v>1</v>
      </c>
      <c r="G3" s="146">
        <v>79590</v>
      </c>
      <c r="H3" s="147">
        <v>79590</v>
      </c>
      <c r="I3" s="6">
        <f>G3/H3</f>
        <v>1</v>
      </c>
      <c r="J3" s="12">
        <v>1464</v>
      </c>
      <c r="K3" s="12">
        <v>5341000</v>
      </c>
    </row>
    <row r="4" spans="1:11" ht="27">
      <c r="A4">
        <v>2</v>
      </c>
      <c r="B4" s="12" t="s">
        <v>1665</v>
      </c>
      <c r="C4" s="12" t="s">
        <v>1666</v>
      </c>
      <c r="D4" s="2" t="s">
        <v>308</v>
      </c>
      <c r="E4" s="144" t="s">
        <v>317</v>
      </c>
      <c r="F4" s="145">
        <v>1</v>
      </c>
      <c r="G4" s="148">
        <v>111870</v>
      </c>
      <c r="H4" s="147">
        <v>111870</v>
      </c>
      <c r="I4" s="6">
        <f>G4/H4</f>
        <v>1</v>
      </c>
      <c r="J4" s="12">
        <v>1854</v>
      </c>
      <c r="K4" s="12">
        <v>7413000</v>
      </c>
    </row>
    <row r="5" spans="2:9" ht="13.5">
      <c r="B5" s="11" t="s">
        <v>3</v>
      </c>
      <c r="G5" s="4">
        <f>SUM(G3:G4)</f>
        <v>191460</v>
      </c>
      <c r="H5" s="4">
        <f>SUM(H3:H4)</f>
        <v>191460</v>
      </c>
      <c r="I5" s="5">
        <f>G5/H5</f>
        <v>1</v>
      </c>
    </row>
    <row r="6" spans="2:9" ht="27">
      <c r="B6" s="17"/>
      <c r="F6" s="724" t="s">
        <v>2218</v>
      </c>
      <c r="G6" s="4">
        <v>0</v>
      </c>
      <c r="H6" s="4">
        <v>0</v>
      </c>
      <c r="I6" s="5" t="e">
        <f>G6/H6</f>
        <v>#DIV/0!</v>
      </c>
    </row>
    <row r="7" spans="2:9" ht="27">
      <c r="B7" s="17"/>
      <c r="F7" s="726" t="s">
        <v>2226</v>
      </c>
      <c r="G7" s="4">
        <f>G5</f>
        <v>191460</v>
      </c>
      <c r="H7" s="4">
        <f>H5</f>
        <v>191460</v>
      </c>
      <c r="I7" s="5">
        <f>G7/H7</f>
        <v>1</v>
      </c>
    </row>
  </sheetData>
  <sheetProtection/>
  <printOptions/>
  <pageMargins left="0.787" right="0.787" top="0.59" bottom="0.55" header="0.512" footer="0.512"/>
  <pageSetup fitToHeight="1" fitToWidth="1" horizontalDpi="600" verticalDpi="600" orientation="landscape" paperSize="9" scale="94" r:id="rId1"/>
</worksheet>
</file>

<file path=xl/worksheets/sheet57.xml><?xml version="1.0" encoding="utf-8"?>
<worksheet xmlns="http://schemas.openxmlformats.org/spreadsheetml/2006/main" xmlns:r="http://schemas.openxmlformats.org/officeDocument/2006/relationships">
  <sheetPr>
    <tabColor rgb="FF00B0F0"/>
    <pageSetUpPr fitToPage="1"/>
  </sheetPr>
  <dimension ref="A1:K10"/>
  <sheetViews>
    <sheetView zoomScalePageLayoutView="0" workbookViewId="0" topLeftCell="A1">
      <selection activeCell="G10" sqref="G10:H10"/>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125" style="1" bestFit="1" customWidth="1"/>
    <col min="11" max="11" width="9.875" style="1" bestFit="1" customWidth="1"/>
  </cols>
  <sheetData>
    <row r="1" spans="1:8" ht="13.5">
      <c r="A1" t="s">
        <v>8</v>
      </c>
      <c r="B1" s="142" t="s">
        <v>115</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169" t="s">
        <v>1077</v>
      </c>
      <c r="C3" s="169" t="s">
        <v>335</v>
      </c>
      <c r="D3" s="169" t="s">
        <v>502</v>
      </c>
      <c r="E3" s="179" t="s">
        <v>526</v>
      </c>
      <c r="F3" s="145">
        <v>3</v>
      </c>
      <c r="G3" s="146">
        <v>48557.112</v>
      </c>
      <c r="H3" s="147">
        <v>56314.402</v>
      </c>
      <c r="I3" s="6">
        <f aca="true" t="shared" si="0" ref="I3:I10">G3/H3</f>
        <v>0.8622503351806878</v>
      </c>
      <c r="J3" s="132">
        <v>20988</v>
      </c>
      <c r="K3" s="132">
        <v>1949008</v>
      </c>
    </row>
    <row r="4" spans="1:11" ht="13.5">
      <c r="A4">
        <v>2</v>
      </c>
      <c r="B4" s="169" t="s">
        <v>1078</v>
      </c>
      <c r="C4" s="169" t="s">
        <v>335</v>
      </c>
      <c r="D4" s="169" t="s">
        <v>522</v>
      </c>
      <c r="E4" s="179" t="s">
        <v>526</v>
      </c>
      <c r="F4" s="145">
        <v>3</v>
      </c>
      <c r="G4" s="148">
        <v>82614.662</v>
      </c>
      <c r="H4" s="147">
        <v>83934.555</v>
      </c>
      <c r="I4" s="6">
        <f t="shared" si="0"/>
        <v>0.9842747364300675</v>
      </c>
      <c r="J4" s="132">
        <v>18864</v>
      </c>
      <c r="K4" s="132">
        <v>4333591</v>
      </c>
    </row>
    <row r="5" spans="1:11" ht="13.5">
      <c r="A5">
        <v>3</v>
      </c>
      <c r="B5" s="169" t="s">
        <v>1079</v>
      </c>
      <c r="C5" s="169" t="s">
        <v>1080</v>
      </c>
      <c r="D5" s="169" t="s">
        <v>522</v>
      </c>
      <c r="E5" s="179" t="s">
        <v>317</v>
      </c>
      <c r="F5" s="145">
        <v>2</v>
      </c>
      <c r="G5" s="146">
        <v>16.498</v>
      </c>
      <c r="H5" s="147">
        <v>16.684</v>
      </c>
      <c r="I5" s="6">
        <f t="shared" si="0"/>
        <v>0.9888515943418844</v>
      </c>
      <c r="J5" s="132">
        <v>400</v>
      </c>
      <c r="K5" s="132">
        <v>832800</v>
      </c>
    </row>
    <row r="6" spans="1:11" ht="13.5">
      <c r="A6">
        <v>4</v>
      </c>
      <c r="B6" s="169" t="s">
        <v>1081</v>
      </c>
      <c r="C6" s="169" t="s">
        <v>723</v>
      </c>
      <c r="D6" s="169" t="s">
        <v>522</v>
      </c>
      <c r="E6" s="179" t="s">
        <v>1082</v>
      </c>
      <c r="F6" s="145">
        <v>2</v>
      </c>
      <c r="G6" s="148">
        <v>13989.498</v>
      </c>
      <c r="H6" s="147">
        <v>14726.751</v>
      </c>
      <c r="I6" s="6">
        <f t="shared" si="0"/>
        <v>0.9499378376126546</v>
      </c>
      <c r="J6" s="132">
        <v>950</v>
      </c>
      <c r="K6" s="132">
        <v>192000</v>
      </c>
    </row>
    <row r="7" spans="1:11" ht="13.5">
      <c r="A7">
        <v>5</v>
      </c>
      <c r="B7" s="169" t="s">
        <v>1083</v>
      </c>
      <c r="C7" s="169" t="s">
        <v>1084</v>
      </c>
      <c r="D7" s="169" t="s">
        <v>502</v>
      </c>
      <c r="E7" s="179" t="s">
        <v>526</v>
      </c>
      <c r="F7" s="145">
        <v>3</v>
      </c>
      <c r="G7" s="148">
        <v>179092.771</v>
      </c>
      <c r="H7" s="147">
        <v>192423.796</v>
      </c>
      <c r="I7" s="6">
        <f t="shared" si="0"/>
        <v>0.9307204967518674</v>
      </c>
      <c r="J7" s="132">
        <v>4185</v>
      </c>
      <c r="K7" s="132">
        <v>8926300</v>
      </c>
    </row>
    <row r="8" spans="2:9" ht="13.5">
      <c r="B8" s="11" t="s">
        <v>3</v>
      </c>
      <c r="G8" s="4">
        <f>SUM(G3:G7)</f>
        <v>324270.54099999997</v>
      </c>
      <c r="H8" s="4">
        <f>SUM(H3:H7)</f>
        <v>347416.18799999997</v>
      </c>
      <c r="I8" s="5">
        <f t="shared" si="0"/>
        <v>0.9333777532554125</v>
      </c>
    </row>
    <row r="9" spans="2:9" ht="27">
      <c r="B9" s="17"/>
      <c r="F9" s="724" t="s">
        <v>2218</v>
      </c>
      <c r="G9" s="4">
        <f>G8</f>
        <v>324270.54099999997</v>
      </c>
      <c r="H9" s="4">
        <f>H8</f>
        <v>347416.18799999997</v>
      </c>
      <c r="I9" s="5">
        <f t="shared" si="0"/>
        <v>0.9333777532554125</v>
      </c>
    </row>
    <row r="10" spans="2:9" ht="27">
      <c r="B10" s="17"/>
      <c r="F10" s="726" t="s">
        <v>2226</v>
      </c>
      <c r="G10" s="4">
        <f>G9</f>
        <v>324270.54099999997</v>
      </c>
      <c r="H10" s="4">
        <f>H9</f>
        <v>347416.18799999997</v>
      </c>
      <c r="I10" s="5">
        <f t="shared" si="0"/>
        <v>0.9333777532554125</v>
      </c>
    </row>
  </sheetData>
  <sheetProtection/>
  <printOptions/>
  <pageMargins left="0.787" right="0.787" top="0.59" bottom="0.55" header="0.512" footer="0.512"/>
  <pageSetup fitToHeight="1" fitToWidth="1" horizontalDpi="600" verticalDpi="600" orientation="landscape" paperSize="9" scale="94" r:id="rId1"/>
</worksheet>
</file>

<file path=xl/worksheets/sheet58.xml><?xml version="1.0" encoding="utf-8"?>
<worksheet xmlns="http://schemas.openxmlformats.org/spreadsheetml/2006/main" xmlns:r="http://schemas.openxmlformats.org/officeDocument/2006/relationships">
  <sheetPr>
    <tabColor rgb="FF00B0F0"/>
    <pageSetUpPr fitToPage="1"/>
  </sheetPr>
  <dimension ref="A1:K10"/>
  <sheetViews>
    <sheetView zoomScalePageLayoutView="0" workbookViewId="0" topLeftCell="A1">
      <selection activeCell="H11" sqref="H11"/>
    </sheetView>
  </sheetViews>
  <sheetFormatPr defaultColWidth="9.00390625" defaultRowHeight="13.5"/>
  <cols>
    <col min="1" max="1" width="13.625" style="0" bestFit="1" customWidth="1"/>
    <col min="2" max="2" width="22.875" style="0" bestFit="1" customWidth="1"/>
    <col min="3" max="3" width="11.75390625" style="0" bestFit="1" customWidth="1"/>
    <col min="4" max="4" width="10.375" style="0" bestFit="1" customWidth="1"/>
    <col min="5" max="5" width="14.125" style="0" bestFit="1" customWidth="1"/>
    <col min="6" max="6" width="14.125" style="17" bestFit="1" customWidth="1"/>
    <col min="7" max="7" width="14.125" style="0" bestFit="1" customWidth="1"/>
    <col min="8" max="8" width="16.375" style="0" bestFit="1" customWidth="1"/>
    <col min="9" max="9" width="11.75390625" style="0" bestFit="1" customWidth="1"/>
    <col min="10" max="10" width="13.875" style="1" bestFit="1" customWidth="1"/>
    <col min="11" max="11" width="18.50390625" style="1" bestFit="1" customWidth="1"/>
    <col min="12" max="12" width="13.875" style="0" bestFit="1" customWidth="1"/>
    <col min="13" max="13" width="13.25390625" style="0" bestFit="1" customWidth="1"/>
  </cols>
  <sheetData>
    <row r="1" spans="1:8" ht="13.5">
      <c r="A1" t="s">
        <v>8</v>
      </c>
      <c r="B1" s="142" t="s">
        <v>121</v>
      </c>
      <c r="H1" t="s">
        <v>26</v>
      </c>
    </row>
    <row r="2" spans="1:11" ht="27">
      <c r="A2" s="143" t="s">
        <v>2252</v>
      </c>
      <c r="B2" t="s">
        <v>331</v>
      </c>
      <c r="C2" t="s">
        <v>0</v>
      </c>
      <c r="D2" t="s">
        <v>1</v>
      </c>
      <c r="E2" t="s">
        <v>2</v>
      </c>
      <c r="F2" s="17" t="s">
        <v>31</v>
      </c>
      <c r="G2" t="s">
        <v>332</v>
      </c>
      <c r="H2" s="1" t="s">
        <v>333</v>
      </c>
      <c r="I2" s="1" t="s">
        <v>30</v>
      </c>
      <c r="J2" s="1" t="s">
        <v>28</v>
      </c>
      <c r="K2" s="1" t="s">
        <v>29</v>
      </c>
    </row>
    <row r="3" spans="1:11" ht="13.5">
      <c r="A3">
        <v>1</v>
      </c>
      <c r="B3" s="2" t="s">
        <v>1092</v>
      </c>
      <c r="C3" s="2" t="s">
        <v>329</v>
      </c>
      <c r="D3" s="2" t="s">
        <v>1086</v>
      </c>
      <c r="E3" s="144" t="s">
        <v>317</v>
      </c>
      <c r="F3" s="145">
        <v>1</v>
      </c>
      <c r="G3" s="146">
        <v>24962</v>
      </c>
      <c r="H3" s="147">
        <v>0</v>
      </c>
      <c r="I3" s="6" t="e">
        <f aca="true" t="shared" si="0" ref="I3:I10">G3/H3</f>
        <v>#DIV/0!</v>
      </c>
      <c r="J3" s="132">
        <v>900</v>
      </c>
      <c r="K3" s="132">
        <v>850584</v>
      </c>
    </row>
    <row r="4" spans="1:11" ht="13.5">
      <c r="A4">
        <v>2</v>
      </c>
      <c r="B4" s="2" t="s">
        <v>1091</v>
      </c>
      <c r="C4" s="2" t="s">
        <v>1090</v>
      </c>
      <c r="D4" s="2" t="s">
        <v>1086</v>
      </c>
      <c r="E4" s="144" t="s">
        <v>317</v>
      </c>
      <c r="F4" s="145">
        <v>1</v>
      </c>
      <c r="G4" s="148">
        <v>72162</v>
      </c>
      <c r="H4" s="147">
        <v>0</v>
      </c>
      <c r="I4" s="6" t="e">
        <f t="shared" si="0"/>
        <v>#DIV/0!</v>
      </c>
      <c r="J4" s="132">
        <v>2000</v>
      </c>
      <c r="K4" s="132">
        <v>2810000</v>
      </c>
    </row>
    <row r="5" spans="1:11" ht="13.5">
      <c r="A5">
        <v>3</v>
      </c>
      <c r="B5" s="2" t="s">
        <v>1089</v>
      </c>
      <c r="C5" s="2" t="s">
        <v>329</v>
      </c>
      <c r="D5" s="2" t="s">
        <v>1086</v>
      </c>
      <c r="E5" s="144" t="s">
        <v>317</v>
      </c>
      <c r="F5" s="145">
        <v>1</v>
      </c>
      <c r="G5" s="146">
        <v>404620</v>
      </c>
      <c r="H5" s="147">
        <v>0</v>
      </c>
      <c r="I5" s="6" t="e">
        <f t="shared" si="0"/>
        <v>#DIV/0!</v>
      </c>
      <c r="J5" s="132">
        <v>10617</v>
      </c>
      <c r="K5" s="132">
        <v>17705835</v>
      </c>
    </row>
    <row r="6" spans="1:11" ht="13.5">
      <c r="A6">
        <v>4</v>
      </c>
      <c r="B6" s="2" t="s">
        <v>1088</v>
      </c>
      <c r="C6" s="2" t="s">
        <v>1087</v>
      </c>
      <c r="D6" s="2" t="s">
        <v>1086</v>
      </c>
      <c r="E6" s="144" t="s">
        <v>317</v>
      </c>
      <c r="F6" s="145">
        <v>1</v>
      </c>
      <c r="G6" s="148">
        <v>7724</v>
      </c>
      <c r="H6" s="147">
        <v>0</v>
      </c>
      <c r="I6" s="6" t="e">
        <f t="shared" si="0"/>
        <v>#DIV/0!</v>
      </c>
      <c r="J6" s="132">
        <v>253</v>
      </c>
      <c r="K6" s="132">
        <v>283788</v>
      </c>
    </row>
    <row r="7" spans="1:11" ht="13.5">
      <c r="A7">
        <v>5</v>
      </c>
      <c r="B7" s="2" t="s">
        <v>1085</v>
      </c>
      <c r="C7" s="2" t="s">
        <v>723</v>
      </c>
      <c r="D7" s="2" t="s">
        <v>764</v>
      </c>
      <c r="E7" s="144" t="s">
        <v>317</v>
      </c>
      <c r="F7" s="145">
        <v>4</v>
      </c>
      <c r="G7" s="148">
        <v>24702</v>
      </c>
      <c r="H7" s="147">
        <v>0</v>
      </c>
      <c r="I7" s="6" t="e">
        <f t="shared" si="0"/>
        <v>#DIV/0!</v>
      </c>
      <c r="J7" s="132">
        <v>3000</v>
      </c>
      <c r="K7" s="132">
        <v>642000</v>
      </c>
    </row>
    <row r="8" spans="2:9" ht="13.5">
      <c r="B8" s="11" t="s">
        <v>3</v>
      </c>
      <c r="G8" s="4">
        <f>SUM(G3:G7)</f>
        <v>534170</v>
      </c>
      <c r="H8" s="4">
        <f>SUM(H3:H7)</f>
        <v>0</v>
      </c>
      <c r="I8" s="5" t="e">
        <f t="shared" si="0"/>
        <v>#DIV/0!</v>
      </c>
    </row>
    <row r="9" spans="2:9" ht="27">
      <c r="B9" s="17"/>
      <c r="F9" s="724" t="s">
        <v>2218</v>
      </c>
      <c r="G9" s="4">
        <f>G8</f>
        <v>534170</v>
      </c>
      <c r="H9" s="4">
        <v>0</v>
      </c>
      <c r="I9" s="5" t="e">
        <f t="shared" si="0"/>
        <v>#DIV/0!</v>
      </c>
    </row>
    <row r="10" spans="2:9" ht="27">
      <c r="B10" s="17"/>
      <c r="F10" s="726" t="s">
        <v>2226</v>
      </c>
      <c r="G10" s="4">
        <v>0</v>
      </c>
      <c r="H10" s="4">
        <v>0</v>
      </c>
      <c r="I10" s="5" t="e">
        <f t="shared" si="0"/>
        <v>#DIV/0!</v>
      </c>
    </row>
  </sheetData>
  <sheetProtection/>
  <printOptions/>
  <pageMargins left="0.75" right="0.75" top="0.59" bottom="0.55" header="0.512" footer="0.512"/>
  <pageSetup fitToHeight="1" fitToWidth="1" horizontalDpi="600" verticalDpi="600" orientation="landscape" paperSize="9" scale="81" r:id="rId1"/>
</worksheet>
</file>

<file path=xl/worksheets/sheet59.xml><?xml version="1.0" encoding="utf-8"?>
<worksheet xmlns="http://schemas.openxmlformats.org/spreadsheetml/2006/main" xmlns:r="http://schemas.openxmlformats.org/officeDocument/2006/relationships">
  <sheetPr>
    <tabColor rgb="FF00B0F0"/>
    <pageSetUpPr fitToPage="1"/>
  </sheetPr>
  <dimension ref="A1:M17"/>
  <sheetViews>
    <sheetView zoomScalePageLayoutView="0" workbookViewId="0" topLeftCell="A1">
      <selection activeCell="I15" sqref="I15:I17"/>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122</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169" t="s">
        <v>1242</v>
      </c>
      <c r="C3" s="169" t="s">
        <v>1243</v>
      </c>
      <c r="D3" s="169" t="s">
        <v>509</v>
      </c>
      <c r="E3" s="179" t="s">
        <v>1244</v>
      </c>
      <c r="F3" s="145">
        <v>3</v>
      </c>
      <c r="G3" s="146">
        <v>42852.065</v>
      </c>
      <c r="H3" s="147" t="s">
        <v>515</v>
      </c>
      <c r="I3" s="6" t="e">
        <f>G3/H3</f>
        <v>#VALUE!</v>
      </c>
      <c r="J3" s="10">
        <v>1068</v>
      </c>
      <c r="K3" s="10">
        <v>1960800</v>
      </c>
    </row>
    <row r="4" spans="1:11" ht="13.5">
      <c r="A4">
        <v>2</v>
      </c>
      <c r="B4" s="2" t="s">
        <v>1245</v>
      </c>
      <c r="C4" s="2" t="s">
        <v>1246</v>
      </c>
      <c r="D4" s="169" t="s">
        <v>509</v>
      </c>
      <c r="E4" s="144" t="s">
        <v>1244</v>
      </c>
      <c r="F4" s="145">
        <v>2</v>
      </c>
      <c r="G4" s="148">
        <v>45719.561</v>
      </c>
      <c r="H4" s="147" t="s">
        <v>515</v>
      </c>
      <c r="I4" s="6" t="e">
        <f aca="true" t="shared" si="0" ref="I4:I13">G4/H4</f>
        <v>#VALUE!</v>
      </c>
      <c r="J4" s="10">
        <v>1339</v>
      </c>
      <c r="K4" s="10">
        <v>1995807</v>
      </c>
    </row>
    <row r="5" spans="1:11" ht="13.5">
      <c r="A5">
        <v>3</v>
      </c>
      <c r="B5" s="2" t="s">
        <v>1247</v>
      </c>
      <c r="C5" s="2" t="s">
        <v>1248</v>
      </c>
      <c r="D5" s="169" t="s">
        <v>509</v>
      </c>
      <c r="E5" s="144" t="s">
        <v>1244</v>
      </c>
      <c r="F5" s="145">
        <v>2</v>
      </c>
      <c r="G5" s="146">
        <v>115207.606</v>
      </c>
      <c r="H5" s="147" t="s">
        <v>515</v>
      </c>
      <c r="I5" s="6" t="e">
        <f t="shared" si="0"/>
        <v>#VALUE!</v>
      </c>
      <c r="J5" s="10">
        <v>2788</v>
      </c>
      <c r="K5" s="10">
        <v>5462645</v>
      </c>
    </row>
    <row r="6" spans="1:11" ht="13.5">
      <c r="A6">
        <v>4</v>
      </c>
      <c r="B6" s="2" t="s">
        <v>1249</v>
      </c>
      <c r="C6" s="2" t="s">
        <v>1250</v>
      </c>
      <c r="D6" s="169" t="s">
        <v>509</v>
      </c>
      <c r="E6" s="144" t="s">
        <v>1244</v>
      </c>
      <c r="F6" s="145">
        <v>2</v>
      </c>
      <c r="G6" s="148">
        <v>13934.378</v>
      </c>
      <c r="H6" s="147" t="s">
        <v>515</v>
      </c>
      <c r="I6" s="6" t="e">
        <f t="shared" si="0"/>
        <v>#VALUE!</v>
      </c>
      <c r="J6" s="10">
        <v>346</v>
      </c>
      <c r="K6" s="10">
        <v>650000</v>
      </c>
    </row>
    <row r="7" spans="1:11" ht="13.5">
      <c r="A7">
        <v>5</v>
      </c>
      <c r="B7" s="2" t="s">
        <v>1251</v>
      </c>
      <c r="C7" s="2" t="s">
        <v>1252</v>
      </c>
      <c r="D7" s="169" t="s">
        <v>509</v>
      </c>
      <c r="E7" s="144" t="s">
        <v>1244</v>
      </c>
      <c r="F7" s="145">
        <v>2</v>
      </c>
      <c r="G7" s="148">
        <v>38869.392</v>
      </c>
      <c r="H7" s="147" t="s">
        <v>515</v>
      </c>
      <c r="I7" s="6" t="e">
        <f t="shared" si="0"/>
        <v>#VALUE!</v>
      </c>
      <c r="J7" s="10">
        <v>1627</v>
      </c>
      <c r="K7" s="10">
        <v>1647700</v>
      </c>
    </row>
    <row r="8" spans="1:13" s="14" customFormat="1" ht="13.5">
      <c r="A8" s="14">
        <v>6</v>
      </c>
      <c r="B8" s="145" t="s">
        <v>1253</v>
      </c>
      <c r="C8" s="145" t="s">
        <v>1254</v>
      </c>
      <c r="D8" s="169" t="s">
        <v>509</v>
      </c>
      <c r="E8" s="161" t="s">
        <v>1244</v>
      </c>
      <c r="F8" s="145">
        <v>2</v>
      </c>
      <c r="G8" s="149">
        <v>19598.108</v>
      </c>
      <c r="H8" s="150" t="s">
        <v>515</v>
      </c>
      <c r="I8" s="151" t="e">
        <f t="shared" si="0"/>
        <v>#VALUE!</v>
      </c>
      <c r="J8" s="158">
        <v>562</v>
      </c>
      <c r="K8" s="158">
        <v>896127</v>
      </c>
      <c r="M8"/>
    </row>
    <row r="9" spans="1:13" s="14" customFormat="1" ht="13.5">
      <c r="A9" s="14">
        <v>7</v>
      </c>
      <c r="B9" s="145" t="s">
        <v>1255</v>
      </c>
      <c r="C9" s="14" t="s">
        <v>1256</v>
      </c>
      <c r="D9" s="169" t="s">
        <v>509</v>
      </c>
      <c r="E9" s="161" t="s">
        <v>1244</v>
      </c>
      <c r="F9" s="145">
        <v>1</v>
      </c>
      <c r="G9" s="149">
        <v>45912.686</v>
      </c>
      <c r="H9" s="153" t="s">
        <v>515</v>
      </c>
      <c r="I9" s="151" t="e">
        <f t="shared" si="0"/>
        <v>#VALUE!</v>
      </c>
      <c r="J9" s="158">
        <v>665</v>
      </c>
      <c r="K9" s="158">
        <v>2333852</v>
      </c>
      <c r="M9"/>
    </row>
    <row r="10" spans="1:11" ht="13.5">
      <c r="A10">
        <v>8</v>
      </c>
      <c r="B10" s="2" t="s">
        <v>1257</v>
      </c>
      <c r="C10" s="2" t="s">
        <v>1258</v>
      </c>
      <c r="D10" s="169" t="s">
        <v>509</v>
      </c>
      <c r="E10" s="144" t="s">
        <v>1244</v>
      </c>
      <c r="F10" s="145">
        <v>2</v>
      </c>
      <c r="G10" s="148">
        <v>71767.356</v>
      </c>
      <c r="H10" s="147" t="s">
        <v>515</v>
      </c>
      <c r="I10" s="6" t="e">
        <f t="shared" si="0"/>
        <v>#VALUE!</v>
      </c>
      <c r="J10" s="158">
        <v>2169</v>
      </c>
      <c r="K10" s="158">
        <v>3319243</v>
      </c>
    </row>
    <row r="11" spans="1:11" ht="13.5">
      <c r="A11">
        <v>9</v>
      </c>
      <c r="B11" s="2" t="s">
        <v>1259</v>
      </c>
      <c r="C11" s="2" t="s">
        <v>1260</v>
      </c>
      <c r="D11" s="169" t="s">
        <v>509</v>
      </c>
      <c r="E11" s="144" t="s">
        <v>1244</v>
      </c>
      <c r="F11" s="145">
        <v>2</v>
      </c>
      <c r="G11" s="148">
        <v>22503.484</v>
      </c>
      <c r="H11" s="147" t="s">
        <v>515</v>
      </c>
      <c r="I11" s="151" t="e">
        <f t="shared" si="0"/>
        <v>#VALUE!</v>
      </c>
      <c r="J11" s="158">
        <v>601</v>
      </c>
      <c r="K11" s="158">
        <v>1050370</v>
      </c>
    </row>
    <row r="12" spans="1:11" ht="13.5">
      <c r="A12">
        <v>10</v>
      </c>
      <c r="B12" s="2" t="s">
        <v>1261</v>
      </c>
      <c r="C12" s="2" t="s">
        <v>1262</v>
      </c>
      <c r="D12" s="169" t="s">
        <v>509</v>
      </c>
      <c r="E12" s="144" t="s">
        <v>1244</v>
      </c>
      <c r="F12" s="145">
        <v>3</v>
      </c>
      <c r="G12" s="148">
        <v>104540.757</v>
      </c>
      <c r="H12" s="147" t="s">
        <v>515</v>
      </c>
      <c r="I12" s="151" t="e">
        <f t="shared" si="0"/>
        <v>#VALUE!</v>
      </c>
      <c r="J12" s="10">
        <v>3388</v>
      </c>
      <c r="K12" s="10">
        <v>4570391</v>
      </c>
    </row>
    <row r="13" spans="1:11" ht="13.5">
      <c r="A13">
        <v>11</v>
      </c>
      <c r="B13" s="2" t="s">
        <v>1263</v>
      </c>
      <c r="C13" s="2" t="s">
        <v>1262</v>
      </c>
      <c r="D13" s="169" t="s">
        <v>509</v>
      </c>
      <c r="E13" s="144" t="s">
        <v>1244</v>
      </c>
      <c r="F13" s="145">
        <v>3</v>
      </c>
      <c r="G13" s="148">
        <v>81871.766</v>
      </c>
      <c r="H13" s="147" t="s">
        <v>515</v>
      </c>
      <c r="I13" s="6" t="e">
        <f t="shared" si="0"/>
        <v>#VALUE!</v>
      </c>
      <c r="J13" s="10">
        <v>2363</v>
      </c>
      <c r="K13" s="10">
        <v>3678691</v>
      </c>
    </row>
    <row r="14" spans="1:11" ht="13.5">
      <c r="A14">
        <v>12</v>
      </c>
      <c r="B14" s="488" t="s">
        <v>1264</v>
      </c>
      <c r="C14" s="488" t="s">
        <v>1265</v>
      </c>
      <c r="D14" s="488" t="s">
        <v>866</v>
      </c>
      <c r="E14" s="489" t="s">
        <v>1266</v>
      </c>
      <c r="F14" s="488">
        <v>1</v>
      </c>
      <c r="G14" s="490">
        <v>5.309</v>
      </c>
      <c r="H14" s="147" t="s">
        <v>515</v>
      </c>
      <c r="I14" s="491" t="e">
        <f>G14/H14</f>
        <v>#VALUE!</v>
      </c>
      <c r="J14" s="488">
        <v>126</v>
      </c>
      <c r="K14" s="492">
        <v>251300</v>
      </c>
    </row>
    <row r="15" spans="2:9" ht="13.5">
      <c r="B15" s="11" t="s">
        <v>3</v>
      </c>
      <c r="G15" s="4">
        <f>SUM(G3:G14)</f>
        <v>602782.468</v>
      </c>
      <c r="H15" s="4">
        <f>SUM(H3:H14)</f>
        <v>0</v>
      </c>
      <c r="I15" s="5" t="e">
        <f>G15/H15</f>
        <v>#DIV/0!</v>
      </c>
    </row>
    <row r="16" spans="2:9" ht="27">
      <c r="B16" s="17"/>
      <c r="F16" s="724" t="s">
        <v>2218</v>
      </c>
      <c r="G16" s="4">
        <f>G15</f>
        <v>602782.468</v>
      </c>
      <c r="H16" s="4">
        <v>0</v>
      </c>
      <c r="I16" s="5" t="e">
        <f>G16/H16</f>
        <v>#DIV/0!</v>
      </c>
    </row>
    <row r="17" spans="2:9" ht="27">
      <c r="B17" s="17"/>
      <c r="F17" s="726" t="s">
        <v>2226</v>
      </c>
      <c r="G17" s="4">
        <v>0</v>
      </c>
      <c r="H17" s="4">
        <v>0</v>
      </c>
      <c r="I17" s="5" t="e">
        <f>G17/H17</f>
        <v>#DIV/0!</v>
      </c>
    </row>
  </sheetData>
  <sheetProtection/>
  <printOptions/>
  <pageMargins left="0.787" right="0.787" top="0.59" bottom="0.55" header="0.512" footer="0.512"/>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sheetPr>
    <pageSetUpPr fitToPage="1"/>
  </sheetPr>
  <dimension ref="A1:K8"/>
  <sheetViews>
    <sheetView zoomScalePageLayoutView="0" workbookViewId="0" topLeftCell="A1">
      <selection activeCell="H10" sqref="H10"/>
    </sheetView>
  </sheetViews>
  <sheetFormatPr defaultColWidth="9.00390625" defaultRowHeight="13.5"/>
  <cols>
    <col min="2" max="2" width="50.375" style="0" customWidth="1"/>
    <col min="3" max="3" width="23.25390625" style="0" customWidth="1"/>
    <col min="4" max="4" width="20.125" style="0" customWidth="1"/>
    <col min="5" max="5" width="13.00390625" style="0" customWidth="1"/>
    <col min="6" max="6" width="13.00390625" style="17" customWidth="1"/>
    <col min="7" max="7" width="13.00390625" style="0" customWidth="1"/>
    <col min="8" max="8" width="18.375" style="0" customWidth="1"/>
    <col min="10" max="11" width="9.00390625" style="1" customWidth="1"/>
  </cols>
  <sheetData>
    <row r="1" spans="1:8" ht="13.5">
      <c r="A1" t="s">
        <v>8</v>
      </c>
      <c r="B1" s="142" t="s">
        <v>1001</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1002</v>
      </c>
      <c r="C3" s="2" t="s">
        <v>1003</v>
      </c>
      <c r="D3" s="2" t="s">
        <v>796</v>
      </c>
      <c r="E3" s="144" t="s">
        <v>317</v>
      </c>
      <c r="F3" s="145" t="s">
        <v>1004</v>
      </c>
      <c r="G3" s="146">
        <v>16046</v>
      </c>
      <c r="H3" s="147">
        <v>17712</v>
      </c>
      <c r="I3" s="6">
        <f aca="true" t="shared" si="0" ref="I3:I8">G3/H3</f>
        <v>0.9059394760614273</v>
      </c>
      <c r="J3" s="12">
        <v>581</v>
      </c>
      <c r="K3" s="12">
        <v>742400</v>
      </c>
    </row>
    <row r="4" spans="1:11" ht="13.5">
      <c r="A4">
        <v>2</v>
      </c>
      <c r="B4" s="2" t="s">
        <v>1005</v>
      </c>
      <c r="C4" s="2" t="s">
        <v>1003</v>
      </c>
      <c r="D4" s="2" t="s">
        <v>502</v>
      </c>
      <c r="E4" s="144" t="s">
        <v>317</v>
      </c>
      <c r="F4" s="145" t="s">
        <v>1004</v>
      </c>
      <c r="G4" s="148">
        <v>6815</v>
      </c>
      <c r="H4" s="147" t="s">
        <v>1006</v>
      </c>
      <c r="I4" s="6" t="e">
        <f t="shared" si="0"/>
        <v>#VALUE!</v>
      </c>
      <c r="J4" s="12">
        <v>563</v>
      </c>
      <c r="K4" s="12">
        <v>304100</v>
      </c>
    </row>
    <row r="5" spans="1:11" ht="40.5">
      <c r="A5">
        <v>3</v>
      </c>
      <c r="B5" s="12" t="s">
        <v>1007</v>
      </c>
      <c r="C5" s="2"/>
      <c r="D5" s="2"/>
      <c r="E5" s="144"/>
      <c r="F5" s="145"/>
      <c r="G5" s="146"/>
      <c r="H5" s="147"/>
      <c r="I5" s="6" t="e">
        <f t="shared" si="0"/>
        <v>#DIV/0!</v>
      </c>
      <c r="J5" s="12"/>
      <c r="K5" s="12"/>
    </row>
    <row r="6" spans="2:9" ht="13.5">
      <c r="B6" s="11" t="s">
        <v>3</v>
      </c>
      <c r="G6" s="4">
        <f>SUM(G3:G5)</f>
        <v>22861</v>
      </c>
      <c r="H6" s="4">
        <f>SUM(H3:H5)</f>
        <v>17712</v>
      </c>
      <c r="I6" s="5">
        <f t="shared" si="0"/>
        <v>1.2907068654019873</v>
      </c>
    </row>
    <row r="7" spans="6:9" ht="27">
      <c r="F7" s="724" t="s">
        <v>2218</v>
      </c>
      <c r="G7" s="4">
        <f>SUM(G3:G4)</f>
        <v>22861</v>
      </c>
      <c r="H7" s="4">
        <f>SUM(H3:H4)</f>
        <v>17712</v>
      </c>
      <c r="I7" s="728">
        <f t="shared" si="0"/>
        <v>1.2907068654019873</v>
      </c>
    </row>
    <row r="8" spans="6:9" ht="27">
      <c r="F8" s="726" t="s">
        <v>2226</v>
      </c>
      <c r="G8" s="4">
        <f>G3</f>
        <v>16046</v>
      </c>
      <c r="H8" s="4">
        <f>H3</f>
        <v>17712</v>
      </c>
      <c r="I8" s="728">
        <f t="shared" si="0"/>
        <v>0.9059394760614273</v>
      </c>
    </row>
  </sheetData>
  <sheetProtection/>
  <printOptions/>
  <pageMargins left="0.787" right="0.787" top="0.59" bottom="0.55" header="0.512" footer="0.512"/>
  <pageSetup fitToHeight="0" fitToWidth="1" horizontalDpi="600" verticalDpi="600" orientation="landscape" paperSize="9" scale="70" r:id="rId1"/>
</worksheet>
</file>

<file path=xl/worksheets/sheet60.xml><?xml version="1.0" encoding="utf-8"?>
<worksheet xmlns="http://schemas.openxmlformats.org/spreadsheetml/2006/main" xmlns:r="http://schemas.openxmlformats.org/officeDocument/2006/relationships">
  <sheetPr>
    <tabColor rgb="FF00B0F0"/>
    <pageSetUpPr fitToPage="1"/>
  </sheetPr>
  <dimension ref="A1:M10"/>
  <sheetViews>
    <sheetView zoomScalePageLayoutView="0" workbookViewId="0" topLeftCell="A1">
      <selection activeCell="D34" sqref="D34"/>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154</v>
      </c>
      <c r="H1" t="s">
        <v>26</v>
      </c>
    </row>
    <row r="2" spans="1:13" ht="67.5">
      <c r="A2" s="143" t="s">
        <v>2252</v>
      </c>
      <c r="B2" t="s">
        <v>331</v>
      </c>
      <c r="C2" t="s">
        <v>0</v>
      </c>
      <c r="D2" t="s">
        <v>1</v>
      </c>
      <c r="E2" t="s">
        <v>2</v>
      </c>
      <c r="F2" s="17" t="s">
        <v>31</v>
      </c>
      <c r="G2" t="s">
        <v>332</v>
      </c>
      <c r="H2" s="1" t="s">
        <v>333</v>
      </c>
      <c r="I2" s="1" t="s">
        <v>30</v>
      </c>
      <c r="J2" s="1" t="s">
        <v>28</v>
      </c>
      <c r="K2" s="1" t="s">
        <v>29</v>
      </c>
      <c r="M2" s="53"/>
    </row>
    <row r="3" spans="1:13" ht="13.5">
      <c r="A3">
        <v>1</v>
      </c>
      <c r="B3" s="2" t="s">
        <v>2284</v>
      </c>
      <c r="C3" s="2" t="s">
        <v>2285</v>
      </c>
      <c r="D3" s="2" t="s">
        <v>502</v>
      </c>
      <c r="E3" s="144" t="s">
        <v>317</v>
      </c>
      <c r="F3" s="145">
        <v>3</v>
      </c>
      <c r="G3" s="146">
        <v>129367</v>
      </c>
      <c r="H3" s="146">
        <v>0</v>
      </c>
      <c r="I3" s="6" t="e">
        <f>G3/H3</f>
        <v>#DIV/0!</v>
      </c>
      <c r="J3" s="12">
        <v>2433</v>
      </c>
      <c r="K3" s="12">
        <v>6105097</v>
      </c>
      <c r="L3" t="s">
        <v>2286</v>
      </c>
      <c r="M3" s="255"/>
    </row>
    <row r="4" spans="1:13" ht="13.5">
      <c r="A4">
        <v>2</v>
      </c>
      <c r="B4" s="2" t="s">
        <v>2287</v>
      </c>
      <c r="C4" s="2" t="s">
        <v>2285</v>
      </c>
      <c r="D4" s="2" t="s">
        <v>502</v>
      </c>
      <c r="E4" s="144" t="s">
        <v>317</v>
      </c>
      <c r="F4" s="145">
        <v>3</v>
      </c>
      <c r="G4" s="148">
        <v>97159</v>
      </c>
      <c r="H4" s="148">
        <v>0</v>
      </c>
      <c r="I4" s="6" t="e">
        <f>G4/H4</f>
        <v>#DIV/0!</v>
      </c>
      <c r="J4" s="12">
        <v>2054</v>
      </c>
      <c r="K4" s="12">
        <v>4560923</v>
      </c>
      <c r="L4" t="s">
        <v>2286</v>
      </c>
      <c r="M4" s="263"/>
    </row>
    <row r="5" spans="1:13" ht="13.5">
      <c r="A5">
        <v>3</v>
      </c>
      <c r="B5" s="2" t="s">
        <v>2288</v>
      </c>
      <c r="C5" s="2" t="s">
        <v>2285</v>
      </c>
      <c r="D5" s="2" t="s">
        <v>2236</v>
      </c>
      <c r="E5" s="144" t="s">
        <v>317</v>
      </c>
      <c r="F5" s="145">
        <v>3</v>
      </c>
      <c r="G5" s="146">
        <v>200601</v>
      </c>
      <c r="H5" s="146">
        <v>0</v>
      </c>
      <c r="I5" s="6" t="e">
        <f>G5/H5</f>
        <v>#DIV/0!</v>
      </c>
      <c r="J5" s="12">
        <v>3706</v>
      </c>
      <c r="K5" s="12">
        <v>9594897</v>
      </c>
      <c r="L5" t="s">
        <v>2286</v>
      </c>
      <c r="M5" s="255"/>
    </row>
    <row r="6" spans="1:13" ht="13.5">
      <c r="A6">
        <v>4</v>
      </c>
      <c r="B6" s="2" t="s">
        <v>2289</v>
      </c>
      <c r="C6" s="2" t="s">
        <v>2290</v>
      </c>
      <c r="D6" s="2" t="s">
        <v>2236</v>
      </c>
      <c r="E6" s="144" t="s">
        <v>317</v>
      </c>
      <c r="F6" s="145">
        <v>3</v>
      </c>
      <c r="G6" s="83">
        <v>83324</v>
      </c>
      <c r="H6" s="146">
        <v>0</v>
      </c>
      <c r="I6" s="6" t="e">
        <f>G6/H6</f>
        <v>#DIV/0!</v>
      </c>
      <c r="J6" s="12">
        <v>1995</v>
      </c>
      <c r="K6" s="12">
        <v>2560132</v>
      </c>
      <c r="L6" s="117"/>
      <c r="M6" s="263"/>
    </row>
    <row r="7" spans="2:9" ht="13.5">
      <c r="B7" s="11" t="s">
        <v>3</v>
      </c>
      <c r="G7" s="4">
        <f>SUM(G3:G6)</f>
        <v>510451</v>
      </c>
      <c r="H7" s="4">
        <f>SUM(H3:H6)</f>
        <v>0</v>
      </c>
      <c r="I7" s="5" t="e">
        <f>G7/H7</f>
        <v>#DIV/0!</v>
      </c>
    </row>
    <row r="8" spans="2:9" ht="13.5">
      <c r="B8" s="17"/>
      <c r="F8" s="17" t="s">
        <v>2291</v>
      </c>
      <c r="G8" s="4">
        <f>G7/1.5</f>
        <v>340300.6666666667</v>
      </c>
      <c r="H8" s="4">
        <f>H7/3</f>
        <v>0</v>
      </c>
      <c r="I8" s="5"/>
    </row>
    <row r="9" spans="2:9" ht="27">
      <c r="B9" s="17"/>
      <c r="F9" s="724" t="s">
        <v>2218</v>
      </c>
      <c r="G9" s="4">
        <f>G8</f>
        <v>340300.6666666667</v>
      </c>
      <c r="H9" s="4"/>
      <c r="I9" s="5"/>
    </row>
    <row r="10" spans="2:9" ht="27">
      <c r="B10" s="17"/>
      <c r="F10" s="726" t="s">
        <v>2226</v>
      </c>
      <c r="G10" s="4">
        <v>0</v>
      </c>
      <c r="H10" s="4"/>
      <c r="I10" s="5"/>
    </row>
  </sheetData>
  <sheetProtection/>
  <printOptions/>
  <pageMargins left="0.787" right="0.787" top="0.59" bottom="0.55" header="0.512" footer="0.512"/>
  <pageSetup fitToHeight="1" fitToWidth="1" horizontalDpi="600" verticalDpi="600" orientation="landscape" paperSize="9" scale="88" r:id="rId1"/>
</worksheet>
</file>

<file path=xl/worksheets/sheet61.xml><?xml version="1.0" encoding="utf-8"?>
<worksheet xmlns="http://schemas.openxmlformats.org/spreadsheetml/2006/main" xmlns:r="http://schemas.openxmlformats.org/officeDocument/2006/relationships">
  <sheetPr>
    <tabColor rgb="FF00B0F0"/>
    <pageSetUpPr fitToPage="1"/>
  </sheetPr>
  <dimension ref="A1:K8"/>
  <sheetViews>
    <sheetView zoomScalePageLayoutView="0" workbookViewId="0" topLeftCell="A1">
      <selection activeCell="F7" sqref="F7:F8"/>
    </sheetView>
  </sheetViews>
  <sheetFormatPr defaultColWidth="9.00390625" defaultRowHeight="13.5"/>
  <cols>
    <col min="2" max="2" width="46.50390625" style="0" bestFit="1" customWidth="1"/>
    <col min="3" max="3" width="11.00390625" style="0" bestFit="1" customWidth="1"/>
    <col min="4" max="4" width="20.75390625" style="0" customWidth="1"/>
    <col min="5" max="5" width="13.00390625" style="0" customWidth="1"/>
    <col min="6" max="6" width="13.00390625" style="17" customWidth="1"/>
    <col min="7" max="7" width="13.00390625" style="0" customWidth="1"/>
    <col min="8" max="8" width="15.125" style="0" bestFit="1" customWidth="1"/>
    <col min="10" max="10" width="9.125" style="1" bestFit="1" customWidth="1"/>
    <col min="11" max="11" width="9.25390625" style="1" bestFit="1" customWidth="1"/>
  </cols>
  <sheetData>
    <row r="1" spans="1:8" ht="13.5">
      <c r="A1" t="s">
        <v>8</v>
      </c>
      <c r="B1" s="142" t="s">
        <v>718</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719</v>
      </c>
      <c r="C3" s="2" t="s">
        <v>335</v>
      </c>
      <c r="D3" s="2" t="s">
        <v>502</v>
      </c>
      <c r="E3" s="144" t="s">
        <v>526</v>
      </c>
      <c r="F3" s="217">
        <v>3</v>
      </c>
      <c r="G3" s="146">
        <v>27454</v>
      </c>
      <c r="H3" s="290" t="s">
        <v>614</v>
      </c>
      <c r="I3" s="6" t="e">
        <f aca="true" t="shared" si="0" ref="I3:I8">G3/H3</f>
        <v>#VALUE!</v>
      </c>
      <c r="J3" s="10">
        <v>580</v>
      </c>
      <c r="K3" s="10">
        <v>1326600</v>
      </c>
    </row>
    <row r="4" spans="1:11" ht="13.5">
      <c r="A4">
        <v>2</v>
      </c>
      <c r="B4" s="145" t="s">
        <v>720</v>
      </c>
      <c r="C4" s="145" t="s">
        <v>721</v>
      </c>
      <c r="D4" s="145" t="s">
        <v>502</v>
      </c>
      <c r="E4" s="161" t="s">
        <v>526</v>
      </c>
      <c r="F4" s="217">
        <v>6</v>
      </c>
      <c r="G4" s="150">
        <v>139568.158</v>
      </c>
      <c r="H4" s="290" t="s">
        <v>614</v>
      </c>
      <c r="I4" s="164" t="e">
        <f t="shared" si="0"/>
        <v>#VALUE!</v>
      </c>
      <c r="J4" s="158">
        <v>4162</v>
      </c>
      <c r="K4" s="158">
        <v>6831200</v>
      </c>
    </row>
    <row r="5" spans="1:11" ht="13.5">
      <c r="A5">
        <v>3</v>
      </c>
      <c r="B5" s="169" t="s">
        <v>722</v>
      </c>
      <c r="C5" s="2" t="s">
        <v>723</v>
      </c>
      <c r="D5" s="2" t="s">
        <v>724</v>
      </c>
      <c r="E5" s="291" t="s">
        <v>526</v>
      </c>
      <c r="F5" s="217">
        <v>6</v>
      </c>
      <c r="G5" s="146">
        <v>22365.945</v>
      </c>
      <c r="H5" s="292" t="s">
        <v>614</v>
      </c>
      <c r="I5" s="6" t="e">
        <f t="shared" si="0"/>
        <v>#VALUE!</v>
      </c>
      <c r="J5" s="10">
        <v>2500</v>
      </c>
      <c r="K5" s="10">
        <v>640100</v>
      </c>
    </row>
    <row r="6" spans="2:9" ht="13.5">
      <c r="B6" s="11" t="s">
        <v>3</v>
      </c>
      <c r="G6" s="4">
        <f>SUM(G3:G5)</f>
        <v>189388.103</v>
      </c>
      <c r="H6" s="4">
        <f>SUM(H3:H5)</f>
        <v>0</v>
      </c>
      <c r="I6" s="5" t="e">
        <f t="shared" si="0"/>
        <v>#DIV/0!</v>
      </c>
    </row>
    <row r="7" spans="2:9" ht="27">
      <c r="B7" s="17"/>
      <c r="F7" s="724" t="s">
        <v>2218</v>
      </c>
      <c r="G7" s="4">
        <f>G6</f>
        <v>189388.103</v>
      </c>
      <c r="H7" s="4">
        <v>0</v>
      </c>
      <c r="I7" s="5" t="e">
        <f t="shared" si="0"/>
        <v>#DIV/0!</v>
      </c>
    </row>
    <row r="8" spans="2:9" ht="27">
      <c r="B8" s="17"/>
      <c r="F8" s="726" t="s">
        <v>2226</v>
      </c>
      <c r="G8" s="4">
        <v>0</v>
      </c>
      <c r="H8" s="4">
        <v>0</v>
      </c>
      <c r="I8" s="5" t="e">
        <f t="shared" si="0"/>
        <v>#DIV/0!</v>
      </c>
    </row>
  </sheetData>
  <sheetProtection/>
  <printOptions/>
  <pageMargins left="0.787" right="0.787" top="0.59" bottom="0.55" header="0.512" footer="0.512"/>
  <pageSetup fitToHeight="1" fitToWidth="1" horizontalDpi="600" verticalDpi="600" orientation="landscape" paperSize="9" scale="76" r:id="rId1"/>
</worksheet>
</file>

<file path=xl/worksheets/sheet62.xml><?xml version="1.0" encoding="utf-8"?>
<worksheet xmlns="http://schemas.openxmlformats.org/spreadsheetml/2006/main" xmlns:r="http://schemas.openxmlformats.org/officeDocument/2006/relationships">
  <sheetPr>
    <tabColor rgb="FF00B0F0"/>
    <pageSetUpPr fitToPage="1"/>
  </sheetPr>
  <dimension ref="A1:K8"/>
  <sheetViews>
    <sheetView view="pageBreakPreview" zoomScaleSheetLayoutView="100" zoomScalePageLayoutView="0" workbookViewId="0" topLeftCell="A1">
      <selection activeCell="H8" sqref="H8"/>
    </sheetView>
  </sheetViews>
  <sheetFormatPr defaultColWidth="9.00390625" defaultRowHeight="13.5"/>
  <cols>
    <col min="2" max="2" width="21.50390625" style="0" customWidth="1"/>
    <col min="3" max="3" width="11.50390625" style="0" customWidth="1"/>
    <col min="4" max="4" width="16.875" style="0" customWidth="1"/>
    <col min="5" max="5" width="13.00390625" style="0" customWidth="1"/>
    <col min="6" max="6" width="13.00390625" style="17" customWidth="1"/>
    <col min="7" max="7" width="13.00390625" style="0" customWidth="1"/>
    <col min="8" max="8" width="15.125" style="0" bestFit="1" customWidth="1"/>
    <col min="10" max="10" width="17.625" style="1" customWidth="1"/>
    <col min="11" max="11" width="10.875" style="1" customWidth="1"/>
  </cols>
  <sheetData>
    <row r="1" spans="1:11" ht="13.5">
      <c r="A1" s="512" t="s">
        <v>8</v>
      </c>
      <c r="B1" s="513" t="s">
        <v>1348</v>
      </c>
      <c r="C1" s="514"/>
      <c r="D1" s="514"/>
      <c r="E1" s="514"/>
      <c r="F1" s="515"/>
      <c r="G1" s="514"/>
      <c r="H1" s="514" t="s">
        <v>26</v>
      </c>
      <c r="I1" s="514"/>
      <c r="J1" s="516"/>
      <c r="K1" s="517"/>
    </row>
    <row r="2" spans="1:11" ht="54">
      <c r="A2" s="518" t="s">
        <v>2252</v>
      </c>
      <c r="B2" s="39" t="s">
        <v>331</v>
      </c>
      <c r="C2" s="2" t="s">
        <v>0</v>
      </c>
      <c r="D2" s="2" t="s">
        <v>1</v>
      </c>
      <c r="E2" s="2" t="s">
        <v>2</v>
      </c>
      <c r="F2" s="145" t="s">
        <v>31</v>
      </c>
      <c r="G2" s="2" t="s">
        <v>332</v>
      </c>
      <c r="H2" s="12" t="s">
        <v>333</v>
      </c>
      <c r="I2" s="12" t="s">
        <v>30</v>
      </c>
      <c r="J2" s="12" t="s">
        <v>28</v>
      </c>
      <c r="K2" s="66" t="s">
        <v>29</v>
      </c>
    </row>
    <row r="3" spans="1:11" ht="34.5" customHeight="1">
      <c r="A3" s="519">
        <v>1</v>
      </c>
      <c r="B3" s="87" t="s">
        <v>1349</v>
      </c>
      <c r="C3" s="87" t="s">
        <v>1350</v>
      </c>
      <c r="D3" s="105" t="s">
        <v>1351</v>
      </c>
      <c r="E3" s="438" t="s">
        <v>526</v>
      </c>
      <c r="F3" s="103">
        <v>0</v>
      </c>
      <c r="G3" s="520">
        <v>0</v>
      </c>
      <c r="H3" s="520">
        <v>86241.791</v>
      </c>
      <c r="I3" s="310">
        <f>G3/H3</f>
        <v>0</v>
      </c>
      <c r="J3" s="105" t="s">
        <v>1352</v>
      </c>
      <c r="K3" s="521">
        <v>4400000</v>
      </c>
    </row>
    <row r="4" spans="1:11" ht="27.75" thickBot="1">
      <c r="A4" s="45">
        <v>2</v>
      </c>
      <c r="B4" s="2" t="s">
        <v>1353</v>
      </c>
      <c r="C4" s="2" t="s">
        <v>723</v>
      </c>
      <c r="D4" s="12" t="s">
        <v>1354</v>
      </c>
      <c r="E4" s="144" t="s">
        <v>526</v>
      </c>
      <c r="F4" s="145">
        <v>5</v>
      </c>
      <c r="G4" s="146">
        <v>10485.538</v>
      </c>
      <c r="H4" s="147" t="s">
        <v>1355</v>
      </c>
      <c r="I4" s="6" t="e">
        <f>G4/H4</f>
        <v>#VALUE!</v>
      </c>
      <c r="J4" s="12" t="s">
        <v>1356</v>
      </c>
      <c r="K4" s="522">
        <v>240000</v>
      </c>
    </row>
    <row r="5" spans="1:11" ht="15" thickBot="1" thickTop="1">
      <c r="A5" s="523"/>
      <c r="B5" s="524" t="s">
        <v>3</v>
      </c>
      <c r="C5" s="525"/>
      <c r="D5" s="525"/>
      <c r="E5" s="525"/>
      <c r="F5" s="526"/>
      <c r="G5" s="527">
        <f>SUM(G3:G4)</f>
        <v>10485.538</v>
      </c>
      <c r="H5" s="527">
        <f>SUM(H3:H4)</f>
        <v>86241.791</v>
      </c>
      <c r="I5" s="528">
        <f>G5/H5</f>
        <v>0.12158302695731354</v>
      </c>
      <c r="J5" s="529"/>
      <c r="K5" s="530"/>
    </row>
    <row r="6" spans="2:9" ht="28.5" thickBot="1" thickTop="1">
      <c r="B6" s="17"/>
      <c r="F6" s="724" t="s">
        <v>2218</v>
      </c>
      <c r="G6" s="4">
        <f>G4</f>
        <v>10485.538</v>
      </c>
      <c r="H6" s="4" t="str">
        <f>H4</f>
        <v>指名なし</v>
      </c>
      <c r="I6" s="528" t="e">
        <f>G6/H6</f>
        <v>#VALUE!</v>
      </c>
    </row>
    <row r="7" spans="2:9" ht="28.5" thickBot="1" thickTop="1">
      <c r="B7" s="17"/>
      <c r="F7" s="726" t="s">
        <v>2226</v>
      </c>
      <c r="G7" s="4">
        <v>0</v>
      </c>
      <c r="H7" s="4">
        <v>0</v>
      </c>
      <c r="I7" s="528" t="e">
        <f>G7/H7</f>
        <v>#DIV/0!</v>
      </c>
    </row>
    <row r="8" ht="15" thickBot="1" thickTop="1">
      <c r="I8" s="528"/>
    </row>
  </sheetData>
  <sheetProtection/>
  <printOptions/>
  <pageMargins left="0.787" right="0.787" top="0.59" bottom="0.55" header="0.512" footer="0.512"/>
  <pageSetup fitToHeight="1" fitToWidth="1" horizontalDpi="600" verticalDpi="600" orientation="landscape" paperSize="9" scale="87" r:id="rId1"/>
</worksheet>
</file>

<file path=xl/worksheets/sheet63.xml><?xml version="1.0" encoding="utf-8"?>
<worksheet xmlns="http://schemas.openxmlformats.org/spreadsheetml/2006/main" xmlns:r="http://schemas.openxmlformats.org/officeDocument/2006/relationships">
  <sheetPr>
    <tabColor rgb="FF00B0F0"/>
    <pageSetUpPr fitToPage="1"/>
  </sheetPr>
  <dimension ref="A1:N8"/>
  <sheetViews>
    <sheetView zoomScalePageLayoutView="0" workbookViewId="0" topLeftCell="A1">
      <selection activeCell="I6" sqref="I6:I8"/>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50390625" style="1" customWidth="1"/>
  </cols>
  <sheetData>
    <row r="1" spans="1:8" ht="13.5">
      <c r="A1" t="s">
        <v>1298</v>
      </c>
      <c r="B1" s="142" t="s">
        <v>1299</v>
      </c>
      <c r="H1" t="s">
        <v>1300</v>
      </c>
    </row>
    <row r="2" spans="1:13" ht="67.5">
      <c r="A2" s="178" t="s">
        <v>2265</v>
      </c>
      <c r="B2" t="s">
        <v>1301</v>
      </c>
      <c r="C2" t="s">
        <v>1302</v>
      </c>
      <c r="D2" t="s">
        <v>1303</v>
      </c>
      <c r="E2" t="s">
        <v>1308</v>
      </c>
      <c r="F2" s="17" t="s">
        <v>1309</v>
      </c>
      <c r="G2" t="s">
        <v>1304</v>
      </c>
      <c r="H2" s="1" t="s">
        <v>1310</v>
      </c>
      <c r="I2" s="1" t="s">
        <v>1311</v>
      </c>
      <c r="J2" s="1" t="s">
        <v>1305</v>
      </c>
      <c r="K2" s="1" t="s">
        <v>1306</v>
      </c>
      <c r="L2" s="1" t="s">
        <v>1312</v>
      </c>
      <c r="M2" s="1" t="s">
        <v>1313</v>
      </c>
    </row>
    <row r="3" spans="1:13" ht="144.75" customHeight="1">
      <c r="A3">
        <v>1</v>
      </c>
      <c r="B3" s="12" t="s">
        <v>1314</v>
      </c>
      <c r="C3" s="12" t="s">
        <v>1009</v>
      </c>
      <c r="D3" s="2" t="s">
        <v>1315</v>
      </c>
      <c r="E3" s="504" t="s">
        <v>1316</v>
      </c>
      <c r="F3" s="145">
        <v>6</v>
      </c>
      <c r="G3" s="146">
        <v>26502</v>
      </c>
      <c r="H3" s="505" t="s">
        <v>1317</v>
      </c>
      <c r="I3" s="6" t="e">
        <f aca="true" t="shared" si="0" ref="I3:I8">G3/H3</f>
        <v>#VALUE!</v>
      </c>
      <c r="J3" s="12" t="s">
        <v>1318</v>
      </c>
      <c r="K3" s="12" t="s">
        <v>1319</v>
      </c>
      <c r="L3" s="506" t="s">
        <v>1320</v>
      </c>
      <c r="M3" s="506" t="s">
        <v>1321</v>
      </c>
    </row>
    <row r="4" spans="1:14" ht="105">
      <c r="A4">
        <v>2</v>
      </c>
      <c r="B4" s="2" t="s">
        <v>1322</v>
      </c>
      <c r="C4" s="12" t="s">
        <v>1323</v>
      </c>
      <c r="D4" s="12" t="s">
        <v>1324</v>
      </c>
      <c r="E4" s="504" t="s">
        <v>1325</v>
      </c>
      <c r="F4" s="507" t="s">
        <v>1326</v>
      </c>
      <c r="G4" s="146">
        <v>8026</v>
      </c>
      <c r="H4" s="505" t="s">
        <v>1317</v>
      </c>
      <c r="I4" s="6" t="e">
        <f t="shared" si="0"/>
        <v>#VALUE!</v>
      </c>
      <c r="J4" s="12">
        <v>179</v>
      </c>
      <c r="K4" s="3">
        <v>342792</v>
      </c>
      <c r="L4" s="506" t="s">
        <v>1320</v>
      </c>
      <c r="M4" s="508" t="s">
        <v>1327</v>
      </c>
      <c r="N4" s="509" t="s">
        <v>1328</v>
      </c>
    </row>
    <row r="5" spans="1:13" ht="105">
      <c r="A5">
        <v>3</v>
      </c>
      <c r="B5" s="12" t="s">
        <v>1329</v>
      </c>
      <c r="C5" s="12" t="s">
        <v>1330</v>
      </c>
      <c r="D5" s="12" t="s">
        <v>1331</v>
      </c>
      <c r="E5" s="504" t="s">
        <v>1316</v>
      </c>
      <c r="F5" s="145">
        <v>4</v>
      </c>
      <c r="G5" s="148">
        <v>202493</v>
      </c>
      <c r="H5" s="505" t="s">
        <v>1317</v>
      </c>
      <c r="I5" s="6" t="e">
        <f t="shared" si="0"/>
        <v>#VALUE!</v>
      </c>
      <c r="J5" s="12">
        <v>6207</v>
      </c>
      <c r="K5" s="510">
        <v>9320839</v>
      </c>
      <c r="L5" s="506" t="s">
        <v>1320</v>
      </c>
      <c r="M5" s="508" t="s">
        <v>1332</v>
      </c>
    </row>
    <row r="6" spans="2:9" ht="13.5">
      <c r="B6" s="11" t="s">
        <v>1307</v>
      </c>
      <c r="G6" s="4">
        <f>SUM(G3:G5)</f>
        <v>237021</v>
      </c>
      <c r="H6" s="4">
        <f>SUM(H3:H5)</f>
        <v>0</v>
      </c>
      <c r="I6" s="5" t="e">
        <f t="shared" si="0"/>
        <v>#DIV/0!</v>
      </c>
    </row>
    <row r="7" spans="6:9" ht="27">
      <c r="F7" s="724" t="s">
        <v>2218</v>
      </c>
      <c r="G7" s="4">
        <f>G6</f>
        <v>237021</v>
      </c>
      <c r="H7" s="4">
        <f>H6</f>
        <v>0</v>
      </c>
      <c r="I7" s="5" t="e">
        <f t="shared" si="0"/>
        <v>#DIV/0!</v>
      </c>
    </row>
    <row r="8" spans="6:9" ht="27">
      <c r="F8" s="726" t="s">
        <v>2226</v>
      </c>
      <c r="G8" s="240">
        <v>0</v>
      </c>
      <c r="H8">
        <v>0</v>
      </c>
      <c r="I8" s="5" t="e">
        <f t="shared" si="0"/>
        <v>#DIV/0!</v>
      </c>
    </row>
  </sheetData>
  <sheetProtection/>
  <printOptions/>
  <pageMargins left="0.7868055555555555" right="0.7868055555555555" top="0.5895833333333333" bottom="0.55" header="0.5111111111111111" footer="0.5111111111111111"/>
  <pageSetup fitToHeight="1" fitToWidth="1" horizontalDpi="600" verticalDpi="600" orientation="landscape" paperSize="9" scale="78" r:id="rId1"/>
</worksheet>
</file>

<file path=xl/worksheets/sheet64.xml><?xml version="1.0" encoding="utf-8"?>
<worksheet xmlns="http://schemas.openxmlformats.org/spreadsheetml/2006/main" xmlns:r="http://schemas.openxmlformats.org/officeDocument/2006/relationships">
  <sheetPr>
    <tabColor rgb="FF00B0F0"/>
    <pageSetUpPr fitToPage="1"/>
  </sheetPr>
  <dimension ref="A1:M6"/>
  <sheetViews>
    <sheetView zoomScalePageLayoutView="0" workbookViewId="0" topLeftCell="A1">
      <selection activeCell="I4" sqref="I4:I6"/>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1662</v>
      </c>
      <c r="H1" t="s">
        <v>26</v>
      </c>
    </row>
    <row r="2" spans="1:13" ht="67.5">
      <c r="A2" s="178" t="s">
        <v>2253</v>
      </c>
      <c r="B2" t="s">
        <v>331</v>
      </c>
      <c r="C2" t="s">
        <v>0</v>
      </c>
      <c r="D2" t="s">
        <v>1</v>
      </c>
      <c r="E2" t="s">
        <v>98</v>
      </c>
      <c r="F2" s="17" t="s">
        <v>106</v>
      </c>
      <c r="G2" t="s">
        <v>332</v>
      </c>
      <c r="H2" s="1" t="s">
        <v>493</v>
      </c>
      <c r="I2" s="1" t="s">
        <v>100</v>
      </c>
      <c r="J2" s="1" t="s">
        <v>28</v>
      </c>
      <c r="K2" s="1" t="s">
        <v>29</v>
      </c>
      <c r="L2" s="1" t="s">
        <v>99</v>
      </c>
      <c r="M2" s="1" t="s">
        <v>494</v>
      </c>
    </row>
    <row r="3" spans="1:13" ht="273">
      <c r="A3">
        <v>1</v>
      </c>
      <c r="B3" s="2" t="s">
        <v>1655</v>
      </c>
      <c r="C3" s="2" t="s">
        <v>329</v>
      </c>
      <c r="D3" s="2" t="s">
        <v>1656</v>
      </c>
      <c r="E3" s="32" t="s">
        <v>1657</v>
      </c>
      <c r="F3" s="152" t="s">
        <v>1658</v>
      </c>
      <c r="G3" s="146">
        <v>278930</v>
      </c>
      <c r="H3" s="147" t="s">
        <v>1659</v>
      </c>
      <c r="I3" s="6" t="e">
        <f>G3/H3</f>
        <v>#VALUE!</v>
      </c>
      <c r="J3" s="12">
        <v>8500</v>
      </c>
      <c r="K3" s="12">
        <v>11840800</v>
      </c>
      <c r="L3" s="508" t="s">
        <v>1660</v>
      </c>
      <c r="M3" s="12" t="s">
        <v>1661</v>
      </c>
    </row>
    <row r="4" spans="2:9" ht="13.5">
      <c r="B4" s="11" t="s">
        <v>3</v>
      </c>
      <c r="G4" s="4">
        <f>SUM(G3:G3)</f>
        <v>278930</v>
      </c>
      <c r="H4" s="4">
        <f>SUM(H3:H3)</f>
        <v>0</v>
      </c>
      <c r="I4" s="5" t="e">
        <f>G4/H4</f>
        <v>#DIV/0!</v>
      </c>
    </row>
    <row r="5" spans="6:9" ht="27">
      <c r="F5" s="724" t="s">
        <v>2218</v>
      </c>
      <c r="G5" s="4">
        <f>G4</f>
        <v>278930</v>
      </c>
      <c r="H5" s="4">
        <f>H4</f>
        <v>0</v>
      </c>
      <c r="I5" s="5" t="e">
        <f>G5/H5</f>
        <v>#DIV/0!</v>
      </c>
    </row>
    <row r="6" spans="6:9" ht="27">
      <c r="F6" s="726" t="s">
        <v>2226</v>
      </c>
      <c r="G6">
        <v>0</v>
      </c>
      <c r="H6">
        <v>0</v>
      </c>
      <c r="I6" s="5" t="e">
        <f>G6/H6</f>
        <v>#DIV/0!</v>
      </c>
    </row>
  </sheetData>
  <sheetProtection/>
  <printOptions/>
  <pageMargins left="0.787" right="0.787" top="0.59" bottom="0.55" header="0.512" footer="0.512"/>
  <pageSetup fitToHeight="1" fitToWidth="1" horizontalDpi="600" verticalDpi="600" orientation="landscape" paperSize="9" scale="83" r:id="rId1"/>
</worksheet>
</file>

<file path=xl/worksheets/sheet65.xml><?xml version="1.0" encoding="utf-8"?>
<worksheet xmlns="http://schemas.openxmlformats.org/spreadsheetml/2006/main" xmlns:r="http://schemas.openxmlformats.org/officeDocument/2006/relationships">
  <sheetPr>
    <tabColor rgb="FF00B0F0"/>
    <pageSetUpPr fitToPage="1"/>
  </sheetPr>
  <dimension ref="A1:K7"/>
  <sheetViews>
    <sheetView zoomScalePageLayoutView="0" workbookViewId="0" topLeftCell="A1">
      <selection activeCell="F6" sqref="F6:F7"/>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1648</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592" t="s">
        <v>1649</v>
      </c>
      <c r="C3" s="593" t="s">
        <v>1650</v>
      </c>
      <c r="D3" s="594" t="s">
        <v>1651</v>
      </c>
      <c r="E3" s="595" t="s">
        <v>1652</v>
      </c>
      <c r="F3" s="596">
        <v>5</v>
      </c>
      <c r="G3" s="597">
        <v>10012</v>
      </c>
      <c r="H3" s="598">
        <v>10577</v>
      </c>
      <c r="I3" s="599">
        <f>G3/H3</f>
        <v>0.9465822066748606</v>
      </c>
      <c r="J3" s="600">
        <v>333</v>
      </c>
      <c r="K3" s="334">
        <v>487100</v>
      </c>
    </row>
    <row r="4" spans="1:11" ht="13.5">
      <c r="A4">
        <v>2</v>
      </c>
      <c r="B4" s="592" t="s">
        <v>1653</v>
      </c>
      <c r="C4" s="593" t="s">
        <v>1654</v>
      </c>
      <c r="D4" s="593" t="s">
        <v>509</v>
      </c>
      <c r="E4" s="595" t="s">
        <v>1652</v>
      </c>
      <c r="F4" s="596">
        <v>4</v>
      </c>
      <c r="G4" s="601">
        <v>36226</v>
      </c>
      <c r="H4" s="598">
        <v>39024</v>
      </c>
      <c r="I4" s="599">
        <f>G4/H4</f>
        <v>0.9283005330053301</v>
      </c>
      <c r="J4" s="600">
        <v>1200</v>
      </c>
      <c r="K4" s="334">
        <v>1844400</v>
      </c>
    </row>
    <row r="5" spans="2:9" ht="13.5">
      <c r="B5" s="11" t="s">
        <v>3</v>
      </c>
      <c r="G5" s="4">
        <f>SUM(G3:G4)</f>
        <v>46238</v>
      </c>
      <c r="H5" s="4">
        <f>SUM(H3:H4)</f>
        <v>49601</v>
      </c>
      <c r="I5" s="5">
        <f>G5/H5</f>
        <v>0.9321989476018628</v>
      </c>
    </row>
    <row r="6" spans="2:9" ht="27">
      <c r="B6" s="17"/>
      <c r="F6" s="724" t="s">
        <v>2218</v>
      </c>
      <c r="G6" s="4">
        <f>G5</f>
        <v>46238</v>
      </c>
      <c r="H6" s="4">
        <f>H5</f>
        <v>49601</v>
      </c>
      <c r="I6" s="5">
        <f>G6/H6</f>
        <v>0.9321989476018628</v>
      </c>
    </row>
    <row r="7" spans="2:9" ht="27">
      <c r="B7" s="17"/>
      <c r="F7" s="726" t="s">
        <v>2226</v>
      </c>
      <c r="G7" s="4">
        <f>G5</f>
        <v>46238</v>
      </c>
      <c r="H7" s="4">
        <f>H5</f>
        <v>49601</v>
      </c>
      <c r="I7" s="5">
        <f>G7/H7</f>
        <v>0.9321989476018628</v>
      </c>
    </row>
  </sheetData>
  <sheetProtection/>
  <printOptions/>
  <pageMargins left="0.787" right="0.787" top="0.59" bottom="0.55" header="0.512" footer="0.512"/>
  <pageSetup fitToHeight="1" fitToWidth="1" horizontalDpi="600" verticalDpi="600" orientation="landscape" paperSize="9" scale="94" r:id="rId1"/>
</worksheet>
</file>

<file path=xl/worksheets/sheet66.xml><?xml version="1.0" encoding="utf-8"?>
<worksheet xmlns="http://schemas.openxmlformats.org/spreadsheetml/2006/main" xmlns:r="http://schemas.openxmlformats.org/officeDocument/2006/relationships">
  <sheetPr>
    <tabColor rgb="FF00B0F0"/>
    <pageSetUpPr fitToPage="1"/>
  </sheetPr>
  <dimension ref="A1:M24"/>
  <sheetViews>
    <sheetView zoomScalePageLayoutView="0" workbookViewId="0" topLeftCell="A1">
      <selection activeCell="I22" sqref="I22:I24"/>
    </sheetView>
  </sheetViews>
  <sheetFormatPr defaultColWidth="9.00390625" defaultRowHeight="27.75" customHeight="1"/>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27.75" customHeight="1">
      <c r="A1" t="s">
        <v>8</v>
      </c>
      <c r="B1" s="142" t="s">
        <v>2227</v>
      </c>
      <c r="H1" t="s">
        <v>26</v>
      </c>
    </row>
    <row r="2" spans="1:11" ht="27.75" customHeight="1">
      <c r="A2" s="143" t="s">
        <v>2252</v>
      </c>
      <c r="B2" t="s">
        <v>331</v>
      </c>
      <c r="C2" t="s">
        <v>0</v>
      </c>
      <c r="D2" t="s">
        <v>1</v>
      </c>
      <c r="E2" t="s">
        <v>2</v>
      </c>
      <c r="F2" s="17" t="s">
        <v>31</v>
      </c>
      <c r="G2" t="s">
        <v>332</v>
      </c>
      <c r="H2" s="1" t="s">
        <v>333</v>
      </c>
      <c r="I2" s="1" t="s">
        <v>30</v>
      </c>
      <c r="J2" s="1" t="s">
        <v>28</v>
      </c>
      <c r="K2" s="1" t="s">
        <v>29</v>
      </c>
    </row>
    <row r="3" spans="1:13" ht="27.75" customHeight="1">
      <c r="A3">
        <v>1</v>
      </c>
      <c r="B3" s="293" t="s">
        <v>2228</v>
      </c>
      <c r="C3" s="152" t="s">
        <v>2229</v>
      </c>
      <c r="D3" s="152" t="s">
        <v>509</v>
      </c>
      <c r="E3" s="161" t="s">
        <v>526</v>
      </c>
      <c r="F3" s="145">
        <v>3</v>
      </c>
      <c r="G3" s="242">
        <v>65962.439</v>
      </c>
      <c r="H3" s="150" t="s">
        <v>614</v>
      </c>
      <c r="I3" s="164" t="e">
        <v>#VALUE!</v>
      </c>
      <c r="J3" s="152">
        <v>1700</v>
      </c>
      <c r="K3" s="230">
        <v>3641000</v>
      </c>
      <c r="M3">
        <f>G3/1000</f>
        <v>65.962439</v>
      </c>
    </row>
    <row r="4" spans="1:13" ht="27.75" customHeight="1">
      <c r="A4">
        <v>2</v>
      </c>
      <c r="B4" s="293" t="s">
        <v>2230</v>
      </c>
      <c r="C4" s="152" t="s">
        <v>2231</v>
      </c>
      <c r="D4" s="152" t="s">
        <v>509</v>
      </c>
      <c r="E4" s="161" t="s">
        <v>526</v>
      </c>
      <c r="F4" s="145">
        <v>3</v>
      </c>
      <c r="G4" s="242">
        <v>107415.16</v>
      </c>
      <c r="H4" s="150" t="s">
        <v>614</v>
      </c>
      <c r="I4" s="164" t="e">
        <v>#VALUE!</v>
      </c>
      <c r="J4" s="152">
        <v>3352</v>
      </c>
      <c r="K4" s="230">
        <v>6278300</v>
      </c>
      <c r="M4">
        <f aca="true" t="shared" si="0" ref="M4:M9">G4/1000</f>
        <v>107.41516</v>
      </c>
    </row>
    <row r="5" spans="1:13" ht="27.75" customHeight="1">
      <c r="A5">
        <v>3</v>
      </c>
      <c r="B5" s="152" t="s">
        <v>2232</v>
      </c>
      <c r="C5" s="260" t="s">
        <v>2233</v>
      </c>
      <c r="D5" s="152" t="s">
        <v>509</v>
      </c>
      <c r="E5" s="294" t="s">
        <v>526</v>
      </c>
      <c r="F5" s="152">
        <v>1</v>
      </c>
      <c r="G5" s="242">
        <v>30271.467</v>
      </c>
      <c r="H5" s="347" t="s">
        <v>614</v>
      </c>
      <c r="I5" s="727" t="e">
        <v>#VALUE!</v>
      </c>
      <c r="J5" s="152">
        <v>815</v>
      </c>
      <c r="K5" s="230">
        <v>1619700</v>
      </c>
      <c r="M5">
        <f t="shared" si="0"/>
        <v>30.271467</v>
      </c>
    </row>
    <row r="6" spans="1:13" ht="27.75" customHeight="1">
      <c r="A6">
        <v>4</v>
      </c>
      <c r="B6" s="152" t="s">
        <v>2234</v>
      </c>
      <c r="C6" s="152" t="s">
        <v>2235</v>
      </c>
      <c r="D6" s="152" t="s">
        <v>2236</v>
      </c>
      <c r="E6" s="161" t="s">
        <v>526</v>
      </c>
      <c r="F6" s="145">
        <v>5</v>
      </c>
      <c r="G6" s="242">
        <v>18910.62</v>
      </c>
      <c r="H6" s="347" t="s">
        <v>614</v>
      </c>
      <c r="I6" s="164" t="e">
        <v>#VALUE!</v>
      </c>
      <c r="J6" s="152">
        <v>500</v>
      </c>
      <c r="K6" s="230">
        <v>1022000</v>
      </c>
      <c r="M6">
        <f t="shared" si="0"/>
        <v>18.910619999999998</v>
      </c>
    </row>
    <row r="7" spans="1:13" ht="27.75" customHeight="1">
      <c r="A7">
        <v>5</v>
      </c>
      <c r="B7" s="293" t="s">
        <v>2237</v>
      </c>
      <c r="C7" s="152" t="s">
        <v>2238</v>
      </c>
      <c r="D7" s="152" t="s">
        <v>609</v>
      </c>
      <c r="E7" s="161" t="s">
        <v>526</v>
      </c>
      <c r="F7" s="145">
        <v>3</v>
      </c>
      <c r="G7" s="242">
        <v>153780.975</v>
      </c>
      <c r="H7" s="150" t="s">
        <v>614</v>
      </c>
      <c r="I7" s="164" t="e">
        <v>#VALUE!</v>
      </c>
      <c r="J7" s="230">
        <v>5200</v>
      </c>
      <c r="K7" s="230">
        <v>8971100</v>
      </c>
      <c r="M7">
        <f t="shared" si="0"/>
        <v>153.780975</v>
      </c>
    </row>
    <row r="8" spans="1:13" s="14" customFormat="1" ht="27.75" customHeight="1">
      <c r="A8" s="14">
        <v>6</v>
      </c>
      <c r="B8" s="293" t="s">
        <v>2239</v>
      </c>
      <c r="C8" s="152" t="s">
        <v>2238</v>
      </c>
      <c r="D8" s="152" t="s">
        <v>305</v>
      </c>
      <c r="E8" s="161" t="s">
        <v>526</v>
      </c>
      <c r="F8" s="145">
        <v>3</v>
      </c>
      <c r="G8" s="242">
        <v>5732.248</v>
      </c>
      <c r="H8" s="150" t="s">
        <v>614</v>
      </c>
      <c r="I8" s="164" t="e">
        <v>#VALUE!</v>
      </c>
      <c r="J8" s="230">
        <v>197</v>
      </c>
      <c r="K8" s="230">
        <v>293800</v>
      </c>
      <c r="M8">
        <f t="shared" si="0"/>
        <v>5.732247999999999</v>
      </c>
    </row>
    <row r="9" spans="1:13" s="14" customFormat="1" ht="27.75" customHeight="1">
      <c r="A9" s="14">
        <v>7</v>
      </c>
      <c r="B9" s="293" t="s">
        <v>2240</v>
      </c>
      <c r="C9" s="152" t="s">
        <v>2238</v>
      </c>
      <c r="D9" s="152" t="s">
        <v>305</v>
      </c>
      <c r="E9" s="161" t="s">
        <v>526</v>
      </c>
      <c r="F9" s="145">
        <v>3</v>
      </c>
      <c r="G9" s="150">
        <v>2363.895</v>
      </c>
      <c r="H9" s="297" t="s">
        <v>614</v>
      </c>
      <c r="I9" s="164" t="e">
        <v>#VALUE!</v>
      </c>
      <c r="J9" s="230">
        <v>96</v>
      </c>
      <c r="K9" s="230">
        <v>107700</v>
      </c>
      <c r="M9">
        <f t="shared" si="0"/>
        <v>2.363895</v>
      </c>
    </row>
    <row r="10" spans="1:11" ht="18" customHeight="1" hidden="1">
      <c r="A10">
        <v>8</v>
      </c>
      <c r="B10" s="2"/>
      <c r="C10" s="2"/>
      <c r="D10" s="2"/>
      <c r="E10" s="144"/>
      <c r="F10" s="145"/>
      <c r="G10" s="148"/>
      <c r="H10" s="147"/>
      <c r="I10" s="6" t="e">
        <f>G10/H10</f>
        <v>#DIV/0!</v>
      </c>
      <c r="J10" s="152"/>
      <c r="K10" s="152"/>
    </row>
    <row r="11" spans="1:11" ht="18" customHeight="1" hidden="1">
      <c r="A11">
        <v>9</v>
      </c>
      <c r="B11" s="2"/>
      <c r="C11" s="2"/>
      <c r="D11" s="2"/>
      <c r="E11" s="144"/>
      <c r="F11" s="145"/>
      <c r="G11" s="148"/>
      <c r="H11" s="147"/>
      <c r="I11" s="151" t="e">
        <f aca="true" t="shared" si="1" ref="I11:I24">G11/H11</f>
        <v>#DIV/0!</v>
      </c>
      <c r="J11" s="152"/>
      <c r="K11" s="152"/>
    </row>
    <row r="12" spans="1:11" ht="18" customHeight="1" hidden="1">
      <c r="A12">
        <v>10</v>
      </c>
      <c r="B12" s="2"/>
      <c r="C12" s="2"/>
      <c r="D12" s="2"/>
      <c r="E12" s="144"/>
      <c r="F12" s="145"/>
      <c r="G12" s="148"/>
      <c r="H12" s="147"/>
      <c r="I12" s="151" t="e">
        <f t="shared" si="1"/>
        <v>#DIV/0!</v>
      </c>
      <c r="J12" s="12"/>
      <c r="K12" s="12"/>
    </row>
    <row r="13" spans="1:11" ht="18" customHeight="1" hidden="1">
      <c r="A13">
        <v>11</v>
      </c>
      <c r="B13" s="2"/>
      <c r="C13" s="2"/>
      <c r="D13" s="2"/>
      <c r="E13" s="144"/>
      <c r="F13" s="145"/>
      <c r="G13" s="148"/>
      <c r="H13" s="147"/>
      <c r="I13" s="6" t="e">
        <f t="shared" si="1"/>
        <v>#DIV/0!</v>
      </c>
      <c r="J13" s="12"/>
      <c r="K13" s="12"/>
    </row>
    <row r="14" spans="1:11" ht="18" customHeight="1" hidden="1">
      <c r="A14">
        <v>12</v>
      </c>
      <c r="B14" s="2"/>
      <c r="C14" s="2"/>
      <c r="D14" s="2"/>
      <c r="E14" s="144"/>
      <c r="F14" s="145"/>
      <c r="G14" s="148"/>
      <c r="H14" s="147"/>
      <c r="I14" s="151" t="e">
        <f t="shared" si="1"/>
        <v>#DIV/0!</v>
      </c>
      <c r="J14" s="12"/>
      <c r="K14" s="12"/>
    </row>
    <row r="15" spans="1:11" ht="18" customHeight="1" hidden="1">
      <c r="A15">
        <v>13</v>
      </c>
      <c r="B15" s="2"/>
      <c r="C15" s="2"/>
      <c r="D15" s="2"/>
      <c r="E15" s="144"/>
      <c r="F15" s="145"/>
      <c r="G15" s="148"/>
      <c r="H15" s="147"/>
      <c r="I15" s="151" t="e">
        <f t="shared" si="1"/>
        <v>#DIV/0!</v>
      </c>
      <c r="J15" s="12"/>
      <c r="K15" s="12"/>
    </row>
    <row r="16" spans="1:11" ht="18" customHeight="1" hidden="1">
      <c r="A16" s="14">
        <v>14</v>
      </c>
      <c r="B16" s="2"/>
      <c r="C16" s="2"/>
      <c r="D16" s="2"/>
      <c r="E16" s="144"/>
      <c r="F16" s="145"/>
      <c r="G16" s="148"/>
      <c r="H16" s="147"/>
      <c r="I16" s="6" t="e">
        <f t="shared" si="1"/>
        <v>#DIV/0!</v>
      </c>
      <c r="J16" s="152"/>
      <c r="K16" s="152"/>
    </row>
    <row r="17" spans="1:11" ht="18" customHeight="1" hidden="1">
      <c r="A17" s="14">
        <v>15</v>
      </c>
      <c r="B17" s="2"/>
      <c r="C17" s="2"/>
      <c r="D17" s="2"/>
      <c r="E17" s="144"/>
      <c r="F17" s="145"/>
      <c r="G17" s="148"/>
      <c r="H17" s="147"/>
      <c r="I17" s="151" t="e">
        <f t="shared" si="1"/>
        <v>#DIV/0!</v>
      </c>
      <c r="J17" s="152"/>
      <c r="K17" s="152"/>
    </row>
    <row r="18" spans="1:11" ht="18" customHeight="1" hidden="1">
      <c r="A18">
        <v>16</v>
      </c>
      <c r="B18" s="2"/>
      <c r="C18" s="2"/>
      <c r="D18" s="2"/>
      <c r="E18" s="144"/>
      <c r="F18" s="145"/>
      <c r="G18" s="148"/>
      <c r="H18" s="147"/>
      <c r="I18" s="151" t="e">
        <f t="shared" si="1"/>
        <v>#DIV/0!</v>
      </c>
      <c r="J18" s="152"/>
      <c r="K18" s="152"/>
    </row>
    <row r="19" spans="1:11" ht="18" customHeight="1" hidden="1">
      <c r="A19" s="14">
        <v>17</v>
      </c>
      <c r="B19" s="2"/>
      <c r="C19" s="2"/>
      <c r="D19" s="2"/>
      <c r="E19" s="144"/>
      <c r="F19" s="145"/>
      <c r="G19" s="148"/>
      <c r="H19" s="147"/>
      <c r="I19" s="151" t="e">
        <f t="shared" si="1"/>
        <v>#DIV/0!</v>
      </c>
      <c r="J19" s="152"/>
      <c r="K19" s="152"/>
    </row>
    <row r="20" spans="1:11" ht="18" customHeight="1" hidden="1">
      <c r="A20" s="14">
        <v>18</v>
      </c>
      <c r="B20" s="2"/>
      <c r="C20" s="2"/>
      <c r="D20" s="2"/>
      <c r="E20" s="144"/>
      <c r="F20" s="145"/>
      <c r="G20" s="148"/>
      <c r="H20" s="147"/>
      <c r="I20" s="6" t="e">
        <f t="shared" si="1"/>
        <v>#DIV/0!</v>
      </c>
      <c r="J20" s="152"/>
      <c r="K20" s="152"/>
    </row>
    <row r="21" spans="1:11" ht="18" customHeight="1" hidden="1">
      <c r="A21">
        <v>19</v>
      </c>
      <c r="B21" s="99"/>
      <c r="C21" s="99"/>
      <c r="D21" s="99"/>
      <c r="E21" s="188"/>
      <c r="F21" s="100"/>
      <c r="G21" s="154"/>
      <c r="H21" s="155"/>
      <c r="I21" s="156" t="e">
        <f t="shared" si="1"/>
        <v>#DIV/0!</v>
      </c>
      <c r="J21" s="157"/>
      <c r="K21" s="157"/>
    </row>
    <row r="22" spans="2:9" ht="27.75" customHeight="1">
      <c r="B22" s="11" t="s">
        <v>3</v>
      </c>
      <c r="G22" s="4">
        <f>SUM(G3:G21)</f>
        <v>384436.804</v>
      </c>
      <c r="H22" s="4">
        <f>SUM(H3:H21)</f>
        <v>0</v>
      </c>
      <c r="I22" s="5" t="e">
        <f t="shared" si="1"/>
        <v>#DIV/0!</v>
      </c>
    </row>
    <row r="23" spans="2:9" ht="27.75" customHeight="1">
      <c r="B23" s="17"/>
      <c r="F23" s="724" t="s">
        <v>2218</v>
      </c>
      <c r="G23" s="4">
        <f>G22</f>
        <v>384436.804</v>
      </c>
      <c r="H23" s="4">
        <v>0</v>
      </c>
      <c r="I23" s="5" t="e">
        <f t="shared" si="1"/>
        <v>#DIV/0!</v>
      </c>
    </row>
    <row r="24" spans="2:9" ht="27.75" customHeight="1">
      <c r="B24" s="17"/>
      <c r="F24" s="726" t="s">
        <v>2226</v>
      </c>
      <c r="G24" s="4">
        <v>0</v>
      </c>
      <c r="H24" s="4">
        <v>0</v>
      </c>
      <c r="I24" s="5" t="e">
        <f t="shared" si="1"/>
        <v>#DIV/0!</v>
      </c>
    </row>
  </sheetData>
  <sheetProtection/>
  <printOptions/>
  <pageMargins left="0.787" right="0.787" top="0.59" bottom="0.55" header="0.512" footer="0.512"/>
  <pageSetup fitToHeight="1" fitToWidth="1" horizontalDpi="600" verticalDpi="600" orientation="landscape" paperSize="9" scale="84" r:id="rId1"/>
</worksheet>
</file>

<file path=xl/worksheets/sheet67.xml><?xml version="1.0" encoding="utf-8"?>
<worksheet xmlns="http://schemas.openxmlformats.org/spreadsheetml/2006/main" xmlns:r="http://schemas.openxmlformats.org/officeDocument/2006/relationships">
  <sheetPr>
    <tabColor rgb="FF00B0F0"/>
    <pageSetUpPr fitToPage="1"/>
  </sheetPr>
  <dimension ref="A1:L8"/>
  <sheetViews>
    <sheetView zoomScalePageLayoutView="0" workbookViewId="0" topLeftCell="A1">
      <selection activeCell="G39" sqref="G39"/>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132</v>
      </c>
      <c r="H1" t="s">
        <v>26</v>
      </c>
    </row>
    <row r="2" spans="1:11" ht="54">
      <c r="A2" s="143" t="s">
        <v>2252</v>
      </c>
      <c r="B2" t="s">
        <v>331</v>
      </c>
      <c r="C2" t="s">
        <v>0</v>
      </c>
      <c r="D2" t="s">
        <v>1</v>
      </c>
      <c r="E2" t="s">
        <v>2</v>
      </c>
      <c r="F2" s="17" t="s">
        <v>31</v>
      </c>
      <c r="G2" t="s">
        <v>332</v>
      </c>
      <c r="H2" s="1" t="s">
        <v>333</v>
      </c>
      <c r="I2" s="1" t="s">
        <v>30</v>
      </c>
      <c r="J2" s="1" t="s">
        <v>28</v>
      </c>
      <c r="K2" s="1" t="s">
        <v>29</v>
      </c>
    </row>
    <row r="3" spans="1:12" ht="13.5">
      <c r="A3">
        <v>1</v>
      </c>
      <c r="B3" s="169" t="s">
        <v>983</v>
      </c>
      <c r="C3" s="169" t="s">
        <v>723</v>
      </c>
      <c r="D3" s="169" t="s">
        <v>543</v>
      </c>
      <c r="E3" s="179" t="s">
        <v>526</v>
      </c>
      <c r="F3" s="189">
        <v>5</v>
      </c>
      <c r="G3" s="418">
        <v>15777</v>
      </c>
      <c r="H3" s="419">
        <v>32316</v>
      </c>
      <c r="I3" s="6">
        <f aca="true" t="shared" si="0" ref="I3:I8">G3/H3</f>
        <v>0.4882101745265503</v>
      </c>
      <c r="J3" s="12">
        <v>2500</v>
      </c>
      <c r="K3" s="12">
        <v>467000</v>
      </c>
      <c r="L3" t="s">
        <v>984</v>
      </c>
    </row>
    <row r="4" spans="1:11" ht="13.5">
      <c r="A4">
        <v>2</v>
      </c>
      <c r="B4" s="169" t="s">
        <v>985</v>
      </c>
      <c r="C4" s="169" t="s">
        <v>986</v>
      </c>
      <c r="D4" s="169" t="s">
        <v>509</v>
      </c>
      <c r="E4" s="179" t="s">
        <v>526</v>
      </c>
      <c r="F4" s="189">
        <v>6</v>
      </c>
      <c r="G4" s="418">
        <v>133533</v>
      </c>
      <c r="H4" s="419"/>
      <c r="I4" s="6" t="e">
        <f t="shared" si="0"/>
        <v>#DIV/0!</v>
      </c>
      <c r="J4" s="12" t="s">
        <v>987</v>
      </c>
      <c r="K4" s="12">
        <v>5617700</v>
      </c>
    </row>
    <row r="5" spans="1:11" ht="27">
      <c r="A5">
        <v>3</v>
      </c>
      <c r="B5" s="169" t="s">
        <v>988</v>
      </c>
      <c r="C5" s="169" t="s">
        <v>989</v>
      </c>
      <c r="D5" s="169" t="s">
        <v>502</v>
      </c>
      <c r="E5" s="179" t="s">
        <v>526</v>
      </c>
      <c r="F5" s="189">
        <v>6</v>
      </c>
      <c r="G5" s="418">
        <v>75772</v>
      </c>
      <c r="H5" s="419"/>
      <c r="I5" s="6" t="e">
        <f t="shared" si="0"/>
        <v>#DIV/0!</v>
      </c>
      <c r="J5" s="12" t="s">
        <v>990</v>
      </c>
      <c r="K5" s="12">
        <v>4156000</v>
      </c>
    </row>
    <row r="6" spans="2:9" ht="13.5">
      <c r="B6" s="11" t="s">
        <v>3</v>
      </c>
      <c r="G6" s="4">
        <f>SUM(G3:G5)</f>
        <v>225082</v>
      </c>
      <c r="H6" s="4">
        <f>SUM(H3:H5)</f>
        <v>32316</v>
      </c>
      <c r="I6" s="5">
        <f t="shared" si="0"/>
        <v>6.965032801089244</v>
      </c>
    </row>
    <row r="7" spans="2:9" ht="27">
      <c r="B7" s="17"/>
      <c r="F7" s="724" t="s">
        <v>2218</v>
      </c>
      <c r="G7" s="4">
        <f>G6</f>
        <v>225082</v>
      </c>
      <c r="H7" s="4">
        <f>H6</f>
        <v>32316</v>
      </c>
      <c r="I7" s="5">
        <f t="shared" si="0"/>
        <v>6.965032801089244</v>
      </c>
    </row>
    <row r="8" spans="2:9" ht="27">
      <c r="B8" s="17"/>
      <c r="F8" s="726" t="s">
        <v>2226</v>
      </c>
      <c r="G8" s="4">
        <f>G3</f>
        <v>15777</v>
      </c>
      <c r="H8" s="4">
        <f>H3</f>
        <v>32316</v>
      </c>
      <c r="I8" s="5">
        <f t="shared" si="0"/>
        <v>0.4882101745265503</v>
      </c>
    </row>
    <row r="17" ht="13.5"/>
    <row r="18" ht="13.5"/>
  </sheetData>
  <sheetProtection/>
  <printOptions/>
  <pageMargins left="0.75" right="0.75" top="0.59" bottom="0.55" header="0.512" footer="0.512"/>
  <pageSetup fitToHeight="1" fitToWidth="1" horizontalDpi="600" verticalDpi="600" orientation="landscape" paperSize="9" scale="89" r:id="rId3"/>
  <legacyDrawing r:id="rId2"/>
</worksheet>
</file>

<file path=xl/worksheets/sheet68.xml><?xml version="1.0" encoding="utf-8"?>
<worksheet xmlns="http://schemas.openxmlformats.org/spreadsheetml/2006/main" xmlns:r="http://schemas.openxmlformats.org/officeDocument/2006/relationships">
  <sheetPr>
    <tabColor rgb="FF00B0F0"/>
    <pageSetUpPr fitToPage="1"/>
  </sheetPr>
  <dimension ref="A1:M22"/>
  <sheetViews>
    <sheetView zoomScalePageLayoutView="0" workbookViewId="0" topLeftCell="A1">
      <selection activeCell="F5" sqref="F5:F6"/>
    </sheetView>
  </sheetViews>
  <sheetFormatPr defaultColWidth="9.00390625" defaultRowHeight="13.5"/>
  <cols>
    <col min="2" max="2" width="20.00390625" style="0" customWidth="1"/>
    <col min="3" max="3" width="15.25390625" style="0" customWidth="1"/>
    <col min="4" max="4" width="18.375" style="0" bestFit="1" customWidth="1"/>
    <col min="5" max="5" width="13.00390625" style="0" customWidth="1"/>
    <col min="6" max="6" width="13.00390625" style="17" customWidth="1"/>
    <col min="7" max="7" width="13.00390625" style="0" customWidth="1"/>
    <col min="8" max="8" width="15.25390625" style="0" bestFit="1" customWidth="1"/>
    <col min="9" max="9" width="9.125" style="0" bestFit="1" customWidth="1"/>
    <col min="10" max="10" width="9.125" style="1" bestFit="1" customWidth="1"/>
    <col min="11" max="11" width="9.875" style="1" bestFit="1" customWidth="1"/>
  </cols>
  <sheetData>
    <row r="1" spans="1:8" ht="23.25" customHeight="1">
      <c r="A1" t="s">
        <v>8</v>
      </c>
      <c r="B1" s="422" t="s">
        <v>133</v>
      </c>
      <c r="H1" t="s">
        <v>26</v>
      </c>
    </row>
    <row r="2" spans="1:11" ht="67.5">
      <c r="A2" s="143" t="s">
        <v>2252</v>
      </c>
      <c r="B2" s="2" t="s">
        <v>331</v>
      </c>
      <c r="C2" s="2" t="s">
        <v>0</v>
      </c>
      <c r="D2" s="2" t="s">
        <v>1</v>
      </c>
      <c r="E2" s="2" t="s">
        <v>2</v>
      </c>
      <c r="F2" s="145" t="s">
        <v>31</v>
      </c>
      <c r="G2" s="2" t="s">
        <v>332</v>
      </c>
      <c r="H2" s="12" t="s">
        <v>333</v>
      </c>
      <c r="I2" s="12" t="s">
        <v>30</v>
      </c>
      <c r="J2" s="12" t="s">
        <v>28</v>
      </c>
      <c r="K2" s="38" t="s">
        <v>29</v>
      </c>
    </row>
    <row r="3" spans="1:11" ht="13.5">
      <c r="A3" s="713">
        <v>1</v>
      </c>
      <c r="B3" s="714" t="s">
        <v>2214</v>
      </c>
      <c r="C3" s="714" t="s">
        <v>2215</v>
      </c>
      <c r="D3" s="714" t="s">
        <v>2216</v>
      </c>
      <c r="E3" s="715" t="s">
        <v>526</v>
      </c>
      <c r="F3" s="716" t="s">
        <v>2217</v>
      </c>
      <c r="G3" s="717">
        <v>39239</v>
      </c>
      <c r="H3" s="718">
        <v>49119</v>
      </c>
      <c r="I3" s="719">
        <f>G3/H3</f>
        <v>0.7988558398990208</v>
      </c>
      <c r="J3" s="720">
        <v>3000</v>
      </c>
      <c r="K3" s="720">
        <v>1750000</v>
      </c>
    </row>
    <row r="4" spans="2:9" ht="13.5">
      <c r="B4" s="11" t="s">
        <v>3</v>
      </c>
      <c r="G4" s="4">
        <f>SUM(G3:G3)</f>
        <v>39239</v>
      </c>
      <c r="H4" s="4">
        <f>SUM(H3:H3)</f>
        <v>49119</v>
      </c>
      <c r="I4" s="5">
        <f>G4/H4</f>
        <v>0.7988558398990208</v>
      </c>
    </row>
    <row r="5" spans="2:9" ht="27">
      <c r="B5" s="17"/>
      <c r="F5" s="724" t="s">
        <v>2218</v>
      </c>
      <c r="G5" s="4">
        <f>G4</f>
        <v>39239</v>
      </c>
      <c r="H5" s="4">
        <f>H4</f>
        <v>49119</v>
      </c>
      <c r="I5" s="5">
        <f>G5/H5</f>
        <v>0.7988558398990208</v>
      </c>
    </row>
    <row r="6" spans="2:9" ht="27">
      <c r="B6" s="17"/>
      <c r="F6" s="726" t="s">
        <v>2226</v>
      </c>
      <c r="G6" s="4">
        <f>G4</f>
        <v>39239</v>
      </c>
      <c r="H6" s="4">
        <f>H4</f>
        <v>49119</v>
      </c>
      <c r="I6" s="5">
        <f>G6/H6</f>
        <v>0.7988558398990208</v>
      </c>
    </row>
    <row r="7" spans="1:11" ht="13.5">
      <c r="A7" s="228"/>
      <c r="B7" s="228"/>
      <c r="C7" s="228"/>
      <c r="D7" s="228"/>
      <c r="E7" s="228"/>
      <c r="F7" s="721"/>
      <c r="G7" s="228"/>
      <c r="H7" s="228"/>
      <c r="I7" s="228"/>
      <c r="J7" s="722"/>
      <c r="K7" s="722"/>
    </row>
    <row r="19" spans="12:13" ht="13.5">
      <c r="L19" s="228"/>
      <c r="M19" s="228"/>
    </row>
    <row r="20" spans="12:13" ht="54">
      <c r="L20" s="38" t="s">
        <v>99</v>
      </c>
      <c r="M20" s="38" t="s">
        <v>494</v>
      </c>
    </row>
    <row r="21" spans="12:13" ht="20.25" customHeight="1">
      <c r="L21" s="142"/>
      <c r="M21" s="723"/>
    </row>
    <row r="22" spans="12:13" ht="13.5">
      <c r="L22" s="713"/>
      <c r="M22" s="713"/>
    </row>
  </sheetData>
  <sheetProtection/>
  <printOptions/>
  <pageMargins left="0.75" right="0.75" top="0.59" bottom="0.55" header="0.512" footer="0.512"/>
  <pageSetup fitToHeight="1" fitToWidth="1" horizontalDpi="600" verticalDpi="600" orientation="landscape" paperSize="9" scale="81" r:id="rId1"/>
</worksheet>
</file>

<file path=xl/worksheets/sheet69.xml><?xml version="1.0" encoding="utf-8"?>
<worksheet xmlns="http://schemas.openxmlformats.org/spreadsheetml/2006/main" xmlns:r="http://schemas.openxmlformats.org/officeDocument/2006/relationships">
  <sheetPr>
    <pageSetUpPr fitToPage="1"/>
  </sheetPr>
  <dimension ref="A1:Q9"/>
  <sheetViews>
    <sheetView view="pageBreakPreview" zoomScaleSheetLayoutView="100" zoomScalePageLayoutView="0" workbookViewId="0" topLeftCell="A1">
      <selection activeCell="H11" sqref="H11"/>
    </sheetView>
  </sheetViews>
  <sheetFormatPr defaultColWidth="9.00390625" defaultRowHeight="13.5"/>
  <cols>
    <col min="1" max="1" width="9.125" style="0" bestFit="1" customWidth="1"/>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25390625" style="0" bestFit="1" customWidth="1"/>
    <col min="9" max="9" width="9.125" style="0" bestFit="1" customWidth="1"/>
    <col min="10" max="10" width="9.125" style="1" bestFit="1" customWidth="1"/>
    <col min="11" max="11" width="10.75390625" style="1" bestFit="1" customWidth="1"/>
  </cols>
  <sheetData>
    <row r="1" spans="1:8" ht="13.5">
      <c r="A1" t="s">
        <v>8</v>
      </c>
      <c r="B1" s="142" t="s">
        <v>164</v>
      </c>
      <c r="H1" t="s">
        <v>26</v>
      </c>
    </row>
    <row r="2" spans="1:13" ht="54">
      <c r="A2" s="178" t="s">
        <v>2253</v>
      </c>
      <c r="B2" t="s">
        <v>331</v>
      </c>
      <c r="C2" t="s">
        <v>0</v>
      </c>
      <c r="D2" t="s">
        <v>1</v>
      </c>
      <c r="E2" t="s">
        <v>98</v>
      </c>
      <c r="F2" s="17" t="s">
        <v>106</v>
      </c>
      <c r="G2" t="s">
        <v>332</v>
      </c>
      <c r="H2" s="1" t="s">
        <v>493</v>
      </c>
      <c r="I2" s="1" t="s">
        <v>100</v>
      </c>
      <c r="J2" s="1" t="s">
        <v>28</v>
      </c>
      <c r="K2" s="1" t="s">
        <v>29</v>
      </c>
      <c r="L2" s="1" t="s">
        <v>99</v>
      </c>
      <c r="M2" s="1" t="s">
        <v>494</v>
      </c>
    </row>
    <row r="3" spans="1:17" ht="13.5">
      <c r="A3">
        <v>1</v>
      </c>
      <c r="B3" s="2" t="s">
        <v>2445</v>
      </c>
      <c r="C3" s="2" t="s">
        <v>2446</v>
      </c>
      <c r="D3" s="2" t="s">
        <v>376</v>
      </c>
      <c r="E3" s="144" t="s">
        <v>2447</v>
      </c>
      <c r="F3" s="145">
        <v>1</v>
      </c>
      <c r="G3" s="146">
        <v>40078.5185</v>
      </c>
      <c r="H3" s="147"/>
      <c r="I3" s="6" t="e">
        <f>G3/H3</f>
        <v>#DIV/0!</v>
      </c>
      <c r="J3" s="12">
        <v>700</v>
      </c>
      <c r="K3" s="12">
        <v>2200000</v>
      </c>
      <c r="L3" s="2" t="s">
        <v>2448</v>
      </c>
      <c r="M3" s="2" t="s">
        <v>2449</v>
      </c>
      <c r="P3">
        <f>G3/1000</f>
        <v>40.0785185</v>
      </c>
      <c r="Q3">
        <f>H3/1000</f>
        <v>0</v>
      </c>
    </row>
    <row r="4" spans="1:17" ht="13.5">
      <c r="A4">
        <v>2</v>
      </c>
      <c r="B4" s="2" t="s">
        <v>2450</v>
      </c>
      <c r="C4" s="2" t="s">
        <v>2451</v>
      </c>
      <c r="D4" s="2" t="s">
        <v>376</v>
      </c>
      <c r="E4" s="144" t="s">
        <v>2447</v>
      </c>
      <c r="F4" s="145">
        <v>4</v>
      </c>
      <c r="G4" s="148">
        <v>42643.0722</v>
      </c>
      <c r="H4" s="147">
        <v>43066.1296</v>
      </c>
      <c r="I4" s="6">
        <f aca="true" t="shared" si="0" ref="I4:I9">G4/H4</f>
        <v>0.9901765632544792</v>
      </c>
      <c r="J4" s="12">
        <v>1050</v>
      </c>
      <c r="K4" s="12">
        <v>2116000</v>
      </c>
      <c r="L4" s="2" t="s">
        <v>2448</v>
      </c>
      <c r="M4" s="2" t="s">
        <v>2449</v>
      </c>
      <c r="P4">
        <f aca="true" t="shared" si="1" ref="P4:Q7">G4/1000</f>
        <v>42.6430722</v>
      </c>
      <c r="Q4">
        <f t="shared" si="1"/>
        <v>43.066129600000004</v>
      </c>
    </row>
    <row r="5" spans="1:17" ht="13.5">
      <c r="A5">
        <v>3</v>
      </c>
      <c r="B5" s="2" t="s">
        <v>2452</v>
      </c>
      <c r="C5" s="2" t="s">
        <v>2453</v>
      </c>
      <c r="D5" s="2" t="s">
        <v>2454</v>
      </c>
      <c r="E5" s="144" t="s">
        <v>2447</v>
      </c>
      <c r="F5" s="145">
        <v>3</v>
      </c>
      <c r="G5" s="146">
        <v>30409.7972</v>
      </c>
      <c r="H5" s="147"/>
      <c r="I5" s="6" t="e">
        <f t="shared" si="0"/>
        <v>#DIV/0!</v>
      </c>
      <c r="J5" s="12">
        <v>1230</v>
      </c>
      <c r="K5" s="12">
        <v>11689966</v>
      </c>
      <c r="L5" s="2" t="s">
        <v>2448</v>
      </c>
      <c r="M5" s="2" t="s">
        <v>2449</v>
      </c>
      <c r="P5">
        <f t="shared" si="1"/>
        <v>30.4097972</v>
      </c>
      <c r="Q5">
        <f t="shared" si="1"/>
        <v>0</v>
      </c>
    </row>
    <row r="6" spans="1:17" ht="13.5">
      <c r="A6">
        <v>4</v>
      </c>
      <c r="B6" s="2" t="s">
        <v>2455</v>
      </c>
      <c r="C6" s="2" t="s">
        <v>2456</v>
      </c>
      <c r="D6" s="2" t="s">
        <v>2454</v>
      </c>
      <c r="E6" s="144" t="s">
        <v>2447</v>
      </c>
      <c r="F6" s="145">
        <v>4</v>
      </c>
      <c r="G6" s="148">
        <v>234397.9518</v>
      </c>
      <c r="H6" s="147">
        <v>276184.3194</v>
      </c>
      <c r="I6" s="6">
        <f t="shared" si="0"/>
        <v>0.8487011583757569</v>
      </c>
      <c r="J6" s="12">
        <v>3410</v>
      </c>
      <c r="K6" s="12">
        <v>10845721</v>
      </c>
      <c r="L6" s="2" t="s">
        <v>2448</v>
      </c>
      <c r="M6" s="2" t="s">
        <v>2449</v>
      </c>
      <c r="P6">
        <f t="shared" si="1"/>
        <v>234.39795180000002</v>
      </c>
      <c r="Q6">
        <f t="shared" si="1"/>
        <v>276.1843194</v>
      </c>
    </row>
    <row r="7" spans="2:17" ht="13.5">
      <c r="B7" s="11" t="s">
        <v>3</v>
      </c>
      <c r="G7" s="4">
        <v>347529.33970000007</v>
      </c>
      <c r="H7" s="4">
        <v>319250.449</v>
      </c>
      <c r="I7" s="5">
        <f t="shared" si="0"/>
        <v>1.088579016219332</v>
      </c>
      <c r="P7">
        <f t="shared" si="1"/>
        <v>347.5293397000001</v>
      </c>
      <c r="Q7">
        <f t="shared" si="1"/>
        <v>319.250449</v>
      </c>
    </row>
    <row r="8" spans="6:9" ht="27">
      <c r="F8" s="724" t="s">
        <v>2218</v>
      </c>
      <c r="G8" s="4">
        <f>G7</f>
        <v>347529.33970000007</v>
      </c>
      <c r="H8" s="4">
        <f>H7</f>
        <v>319250.449</v>
      </c>
      <c r="I8" s="5">
        <f t="shared" si="0"/>
        <v>1.088579016219332</v>
      </c>
    </row>
    <row r="9" spans="6:9" ht="27">
      <c r="F9" s="726" t="s">
        <v>2226</v>
      </c>
      <c r="G9" s="4">
        <f>G4+G6</f>
        <v>277041.02400000003</v>
      </c>
      <c r="H9" s="4">
        <f>H4+H6</f>
        <v>319250.44899999996</v>
      </c>
      <c r="I9" s="5">
        <f t="shared" si="0"/>
        <v>0.8677858554867688</v>
      </c>
    </row>
  </sheetData>
  <sheetProtection/>
  <printOptions/>
  <pageMargins left="0.787" right="0.787" top="0.59" bottom="0.55" header="0.512" footer="0.512"/>
  <pageSetup fitToHeight="1" fitToWidth="1" horizontalDpi="600" verticalDpi="600" orientation="landscape" paperSize="9" scale="74" r:id="rId1"/>
</worksheet>
</file>

<file path=xl/worksheets/sheet7.xml><?xml version="1.0" encoding="utf-8"?>
<worksheet xmlns="http://schemas.openxmlformats.org/spreadsheetml/2006/main" xmlns:r="http://schemas.openxmlformats.org/officeDocument/2006/relationships">
  <sheetPr>
    <pageSetUpPr fitToPage="1"/>
  </sheetPr>
  <dimension ref="A1:K20"/>
  <sheetViews>
    <sheetView zoomScale="90" zoomScaleNormal="90" zoomScalePageLayoutView="0" workbookViewId="0" topLeftCell="A1">
      <selection activeCell="B23" sqref="B23"/>
    </sheetView>
  </sheetViews>
  <sheetFormatPr defaultColWidth="9.00390625" defaultRowHeight="13.5"/>
  <cols>
    <col min="2" max="2" width="58.75390625" style="0" bestFit="1"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0.25390625" style="1" bestFit="1" customWidth="1"/>
  </cols>
  <sheetData>
    <row r="1" spans="1:8" ht="13.5">
      <c r="A1" t="s">
        <v>8</v>
      </c>
      <c r="B1" s="142" t="s">
        <v>819</v>
      </c>
      <c r="H1" t="s">
        <v>26</v>
      </c>
    </row>
    <row r="2" spans="1:11" ht="54">
      <c r="A2" s="143" t="s">
        <v>2252</v>
      </c>
      <c r="B2" t="s">
        <v>331</v>
      </c>
      <c r="C2" t="s">
        <v>0</v>
      </c>
      <c r="D2" t="s">
        <v>1</v>
      </c>
      <c r="E2" t="s">
        <v>2</v>
      </c>
      <c r="F2" s="17" t="s">
        <v>31</v>
      </c>
      <c r="G2" t="s">
        <v>332</v>
      </c>
      <c r="H2" s="1" t="s">
        <v>333</v>
      </c>
      <c r="I2" s="1" t="s">
        <v>30</v>
      </c>
      <c r="J2" s="1" t="s">
        <v>28</v>
      </c>
      <c r="K2" s="1" t="s">
        <v>29</v>
      </c>
    </row>
    <row r="3" spans="1:11" ht="28.5" customHeight="1">
      <c r="A3">
        <v>1</v>
      </c>
      <c r="B3" s="316" t="s">
        <v>820</v>
      </c>
      <c r="C3" s="2" t="s">
        <v>335</v>
      </c>
      <c r="D3" s="2" t="str">
        <f>D9</f>
        <v>(株)F-Power</v>
      </c>
      <c r="E3" s="2" t="s">
        <v>317</v>
      </c>
      <c r="F3" s="145">
        <v>3</v>
      </c>
      <c r="G3" s="3">
        <v>106215</v>
      </c>
      <c r="H3" s="83" t="s">
        <v>821</v>
      </c>
      <c r="I3" s="6" t="e">
        <f>G3/H3</f>
        <v>#VALUE!</v>
      </c>
      <c r="J3" s="3">
        <v>2408</v>
      </c>
      <c r="K3" s="10">
        <v>4951000</v>
      </c>
    </row>
    <row r="4" spans="1:11" ht="28.5" customHeight="1">
      <c r="A4">
        <v>2</v>
      </c>
      <c r="B4" s="317" t="s">
        <v>822</v>
      </c>
      <c r="C4" s="2" t="s">
        <v>335</v>
      </c>
      <c r="D4" s="2" t="s">
        <v>486</v>
      </c>
      <c r="E4" s="2" t="s">
        <v>317</v>
      </c>
      <c r="F4" s="145">
        <v>4</v>
      </c>
      <c r="G4" s="3">
        <v>37971</v>
      </c>
      <c r="H4" s="83" t="s">
        <v>821</v>
      </c>
      <c r="I4" s="6" t="e">
        <f>G4/H4</f>
        <v>#VALUE!</v>
      </c>
      <c r="J4" s="3">
        <v>1200</v>
      </c>
      <c r="K4" s="10">
        <v>1638700</v>
      </c>
    </row>
    <row r="5" spans="1:11" ht="13.5">
      <c r="A5">
        <v>3</v>
      </c>
      <c r="B5" s="318" t="s">
        <v>823</v>
      </c>
      <c r="C5" s="221" t="s">
        <v>329</v>
      </c>
      <c r="D5" s="145" t="s">
        <v>824</v>
      </c>
      <c r="E5" s="189" t="s">
        <v>317</v>
      </c>
      <c r="F5" s="145">
        <v>2</v>
      </c>
      <c r="G5" s="319">
        <v>34951</v>
      </c>
      <c r="H5" s="320" t="s">
        <v>821</v>
      </c>
      <c r="I5" s="164" t="e">
        <f aca="true" t="shared" si="0" ref="I5:I10">G5/H5</f>
        <v>#VALUE!</v>
      </c>
      <c r="J5" s="321">
        <v>600</v>
      </c>
      <c r="K5" s="321">
        <v>1760000</v>
      </c>
    </row>
    <row r="6" spans="1:11" ht="13.5">
      <c r="A6">
        <v>4</v>
      </c>
      <c r="B6" s="318" t="s">
        <v>825</v>
      </c>
      <c r="C6" s="221" t="s">
        <v>329</v>
      </c>
      <c r="D6" s="145" t="s">
        <v>826</v>
      </c>
      <c r="E6" s="189" t="s">
        <v>317</v>
      </c>
      <c r="F6" s="145">
        <v>3</v>
      </c>
      <c r="G6" s="319">
        <v>48921</v>
      </c>
      <c r="H6" s="322" t="s">
        <v>821</v>
      </c>
      <c r="I6" s="164" t="e">
        <f t="shared" si="0"/>
        <v>#VALUE!</v>
      </c>
      <c r="J6" s="323">
        <v>1000</v>
      </c>
      <c r="K6" s="323">
        <v>2194300</v>
      </c>
    </row>
    <row r="7" spans="1:11" ht="13.5">
      <c r="A7">
        <v>5</v>
      </c>
      <c r="B7" s="317" t="s">
        <v>827</v>
      </c>
      <c r="C7" s="219" t="s">
        <v>329</v>
      </c>
      <c r="D7" s="145" t="s">
        <v>824</v>
      </c>
      <c r="E7" s="2" t="s">
        <v>317</v>
      </c>
      <c r="F7" s="145">
        <v>6</v>
      </c>
      <c r="G7" s="3">
        <v>188535</v>
      </c>
      <c r="H7" s="322" t="s">
        <v>821</v>
      </c>
      <c r="I7" s="6" t="e">
        <f t="shared" si="0"/>
        <v>#VALUE!</v>
      </c>
      <c r="J7" s="10">
        <v>4411</v>
      </c>
      <c r="K7" s="10">
        <v>9270000</v>
      </c>
    </row>
    <row r="8" spans="1:11" s="14" customFormat="1" ht="13.5">
      <c r="A8" s="14">
        <v>6</v>
      </c>
      <c r="B8" s="317" t="s">
        <v>828</v>
      </c>
      <c r="C8" s="2" t="s">
        <v>329</v>
      </c>
      <c r="D8" s="2" t="s">
        <v>486</v>
      </c>
      <c r="E8" s="2" t="s">
        <v>317</v>
      </c>
      <c r="F8" s="145">
        <v>5</v>
      </c>
      <c r="G8" s="83">
        <v>351282</v>
      </c>
      <c r="H8" s="322" t="s">
        <v>821</v>
      </c>
      <c r="I8" s="6" t="e">
        <f t="shared" si="0"/>
        <v>#VALUE!</v>
      </c>
      <c r="J8" s="10">
        <v>4931</v>
      </c>
      <c r="K8" s="10">
        <v>9872000</v>
      </c>
    </row>
    <row r="9" spans="1:11" s="14" customFormat="1" ht="27">
      <c r="A9" s="14">
        <v>7</v>
      </c>
      <c r="B9" s="316" t="s">
        <v>829</v>
      </c>
      <c r="C9" s="2" t="s">
        <v>329</v>
      </c>
      <c r="D9" s="145" t="s">
        <v>824</v>
      </c>
      <c r="E9" s="2" t="s">
        <v>317</v>
      </c>
      <c r="F9" s="145">
        <v>6</v>
      </c>
      <c r="G9" s="3">
        <v>206646</v>
      </c>
      <c r="H9" s="322" t="s">
        <v>821</v>
      </c>
      <c r="I9" s="6" t="e">
        <f t="shared" si="0"/>
        <v>#VALUE!</v>
      </c>
      <c r="J9" s="10">
        <v>4919</v>
      </c>
      <c r="K9" s="10">
        <v>10089000</v>
      </c>
    </row>
    <row r="10" spans="1:11" ht="28.5" customHeight="1">
      <c r="A10">
        <v>8</v>
      </c>
      <c r="B10" s="317" t="s">
        <v>830</v>
      </c>
      <c r="C10" s="2" t="s">
        <v>329</v>
      </c>
      <c r="D10" s="2" t="s">
        <v>376</v>
      </c>
      <c r="E10" s="2" t="s">
        <v>317</v>
      </c>
      <c r="F10" s="145">
        <v>6</v>
      </c>
      <c r="G10" s="83">
        <v>93198</v>
      </c>
      <c r="H10" s="322" t="s">
        <v>821</v>
      </c>
      <c r="I10" s="6" t="e">
        <f t="shared" si="0"/>
        <v>#VALUE!</v>
      </c>
      <c r="J10" s="10">
        <v>2707</v>
      </c>
      <c r="K10" s="10">
        <v>4375000</v>
      </c>
    </row>
    <row r="11" spans="1:11" ht="13.5">
      <c r="A11">
        <v>9</v>
      </c>
      <c r="B11" s="317" t="s">
        <v>831</v>
      </c>
      <c r="C11" s="2" t="s">
        <v>832</v>
      </c>
      <c r="D11" s="145" t="s">
        <v>824</v>
      </c>
      <c r="E11" s="2" t="s">
        <v>833</v>
      </c>
      <c r="F11" s="145">
        <v>1</v>
      </c>
      <c r="G11" s="3">
        <v>11202</v>
      </c>
      <c r="H11" s="322" t="s">
        <v>821</v>
      </c>
      <c r="I11" s="6" t="e">
        <v>#VALUE!</v>
      </c>
      <c r="J11" s="12">
        <v>207</v>
      </c>
      <c r="K11" s="3">
        <v>536000</v>
      </c>
    </row>
    <row r="12" spans="1:11" ht="13.5">
      <c r="A12">
        <v>10</v>
      </c>
      <c r="B12" s="317" t="s">
        <v>834</v>
      </c>
      <c r="C12" s="2" t="s">
        <v>832</v>
      </c>
      <c r="D12" s="145" t="s">
        <v>824</v>
      </c>
      <c r="E12" s="2" t="s">
        <v>833</v>
      </c>
      <c r="F12" s="145">
        <v>1</v>
      </c>
      <c r="G12" s="83">
        <v>4983</v>
      </c>
      <c r="H12" s="322" t="s">
        <v>821</v>
      </c>
      <c r="I12" s="6" t="e">
        <v>#VALUE!</v>
      </c>
      <c r="J12" s="12">
        <v>90</v>
      </c>
      <c r="K12" s="3">
        <v>237000</v>
      </c>
    </row>
    <row r="13" spans="1:11" ht="13.5">
      <c r="A13">
        <v>11</v>
      </c>
      <c r="B13" s="317" t="s">
        <v>835</v>
      </c>
      <c r="C13" s="2" t="s">
        <v>832</v>
      </c>
      <c r="D13" s="145" t="s">
        <v>824</v>
      </c>
      <c r="E13" s="2" t="s">
        <v>833</v>
      </c>
      <c r="F13" s="145">
        <v>1</v>
      </c>
      <c r="G13" s="3">
        <v>2380</v>
      </c>
      <c r="H13" s="322" t="s">
        <v>821</v>
      </c>
      <c r="I13" s="6" t="e">
        <v>#VALUE!</v>
      </c>
      <c r="J13" s="12">
        <v>49</v>
      </c>
      <c r="K13" s="3">
        <v>108000</v>
      </c>
    </row>
    <row r="14" spans="1:11" ht="13.5">
      <c r="A14">
        <v>12</v>
      </c>
      <c r="B14" s="317" t="s">
        <v>836</v>
      </c>
      <c r="C14" s="2" t="s">
        <v>832</v>
      </c>
      <c r="D14" s="145" t="s">
        <v>824</v>
      </c>
      <c r="E14" s="2" t="s">
        <v>833</v>
      </c>
      <c r="F14" s="145">
        <v>1</v>
      </c>
      <c r="G14" s="83">
        <v>2317</v>
      </c>
      <c r="H14" s="322" t="s">
        <v>821</v>
      </c>
      <c r="I14" s="6" t="e">
        <v>#VALUE!</v>
      </c>
      <c r="J14" s="12">
        <v>35</v>
      </c>
      <c r="K14" s="3">
        <v>117000</v>
      </c>
    </row>
    <row r="15" spans="1:11" ht="13.5">
      <c r="A15">
        <v>13</v>
      </c>
      <c r="B15" s="316" t="s">
        <v>837</v>
      </c>
      <c r="C15" s="2" t="s">
        <v>838</v>
      </c>
      <c r="D15" s="2" t="s">
        <v>839</v>
      </c>
      <c r="E15" s="2" t="s">
        <v>317</v>
      </c>
      <c r="F15" s="145">
        <v>1</v>
      </c>
      <c r="G15" s="3">
        <v>23800</v>
      </c>
      <c r="H15" s="322" t="s">
        <v>821</v>
      </c>
      <c r="I15" s="6" t="e">
        <f>G15/H15</f>
        <v>#VALUE!</v>
      </c>
      <c r="J15" s="12">
        <v>367</v>
      </c>
      <c r="K15" s="132">
        <v>1191000</v>
      </c>
    </row>
    <row r="16" spans="1:11" ht="27">
      <c r="A16" s="14">
        <v>14</v>
      </c>
      <c r="B16" s="316" t="s">
        <v>840</v>
      </c>
      <c r="C16" s="2" t="s">
        <v>838</v>
      </c>
      <c r="D16" s="145" t="s">
        <v>824</v>
      </c>
      <c r="E16" s="2" t="s">
        <v>317</v>
      </c>
      <c r="F16" s="145">
        <v>1</v>
      </c>
      <c r="G16" s="83">
        <f>72327</f>
        <v>72327</v>
      </c>
      <c r="H16" s="322" t="s">
        <v>821</v>
      </c>
      <c r="I16" s="6" t="e">
        <f>G16/H16</f>
        <v>#VALUE!</v>
      </c>
      <c r="J16" s="12">
        <v>950</v>
      </c>
      <c r="K16" s="10">
        <v>3852600</v>
      </c>
    </row>
    <row r="17" spans="1:11" ht="13.5">
      <c r="A17" s="14">
        <v>15</v>
      </c>
      <c r="B17" s="317" t="s">
        <v>841</v>
      </c>
      <c r="C17" s="2" t="s">
        <v>842</v>
      </c>
      <c r="D17" s="2" t="s">
        <v>486</v>
      </c>
      <c r="E17" s="144" t="s">
        <v>317</v>
      </c>
      <c r="F17" s="145">
        <v>1</v>
      </c>
      <c r="G17" s="146">
        <v>33056</v>
      </c>
      <c r="H17" s="147" t="s">
        <v>821</v>
      </c>
      <c r="I17" s="6" t="e">
        <f>G17/H17</f>
        <v>#VALUE!</v>
      </c>
      <c r="J17" s="12">
        <v>500</v>
      </c>
      <c r="K17" s="3">
        <v>1662800</v>
      </c>
    </row>
    <row r="18" spans="2:9" ht="13.5">
      <c r="B18" s="11" t="s">
        <v>3</v>
      </c>
      <c r="G18" s="4">
        <f>SUM(G3:G17)</f>
        <v>1217784</v>
      </c>
      <c r="H18" s="4">
        <f>SUM(H3:H17)</f>
        <v>0</v>
      </c>
      <c r="I18" s="5" t="e">
        <f>G18/H18</f>
        <v>#DIV/0!</v>
      </c>
    </row>
    <row r="19" spans="2:11" ht="27">
      <c r="B19" s="17"/>
      <c r="E19" s="4"/>
      <c r="F19" s="724" t="s">
        <v>2218</v>
      </c>
      <c r="G19" s="190">
        <f>SUM(G3:G17)</f>
        <v>1217784</v>
      </c>
      <c r="H19" s="1">
        <v>0</v>
      </c>
      <c r="I19" s="1"/>
      <c r="J19"/>
      <c r="K19"/>
    </row>
    <row r="20" spans="2:11" ht="27">
      <c r="B20" s="17"/>
      <c r="E20" s="4"/>
      <c r="F20" s="726" t="s">
        <v>2226</v>
      </c>
      <c r="G20" s="729">
        <v>0</v>
      </c>
      <c r="H20" s="1">
        <v>0</v>
      </c>
      <c r="I20" s="1"/>
      <c r="J20"/>
      <c r="K20"/>
    </row>
  </sheetData>
  <sheetProtection/>
  <printOptions/>
  <pageMargins left="0.787" right="0.787" top="0.59" bottom="0.55" header="0.512" footer="0.512"/>
  <pageSetup fitToHeight="1" fitToWidth="1" horizontalDpi="600" verticalDpi="600" orientation="landscape" paperSize="9" scale="73" r:id="rId1"/>
</worksheet>
</file>

<file path=xl/worksheets/sheet70.xml><?xml version="1.0" encoding="utf-8"?>
<worksheet xmlns="http://schemas.openxmlformats.org/spreadsheetml/2006/main" xmlns:r="http://schemas.openxmlformats.org/officeDocument/2006/relationships">
  <sheetPr>
    <tabColor rgb="FF00B0F0"/>
    <pageSetUpPr fitToPage="1"/>
  </sheetPr>
  <dimension ref="A1:O25"/>
  <sheetViews>
    <sheetView zoomScalePageLayoutView="0" workbookViewId="0" topLeftCell="A1">
      <selection activeCell="H26" sqref="H26"/>
    </sheetView>
  </sheetViews>
  <sheetFormatPr defaultColWidth="9.00390625" defaultRowHeight="13.5"/>
  <cols>
    <col min="1" max="1" width="9.125" style="0" bestFit="1" customWidth="1"/>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25390625" style="0" bestFit="1" customWidth="1"/>
    <col min="9" max="9" width="9.125" style="0" bestFit="1" customWidth="1"/>
    <col min="10" max="10" width="9.125" style="1" bestFit="1" customWidth="1"/>
    <col min="11" max="11" width="10.75390625" style="1" bestFit="1" customWidth="1"/>
  </cols>
  <sheetData>
    <row r="1" spans="1:8" ht="13.5">
      <c r="A1" t="s">
        <v>8</v>
      </c>
      <c r="B1" s="142" t="s">
        <v>138</v>
      </c>
      <c r="H1" t="s">
        <v>26</v>
      </c>
    </row>
    <row r="2" spans="1:15" ht="54">
      <c r="A2" s="143" t="s">
        <v>2252</v>
      </c>
      <c r="B2" t="s">
        <v>331</v>
      </c>
      <c r="C2" t="s">
        <v>0</v>
      </c>
      <c r="D2" t="s">
        <v>1</v>
      </c>
      <c r="E2" t="s">
        <v>2</v>
      </c>
      <c r="F2" s="17" t="s">
        <v>31</v>
      </c>
      <c r="G2" t="s">
        <v>332</v>
      </c>
      <c r="H2" s="1" t="s">
        <v>333</v>
      </c>
      <c r="I2" s="1" t="s">
        <v>30</v>
      </c>
      <c r="J2" s="1" t="s">
        <v>28</v>
      </c>
      <c r="K2" s="1" t="s">
        <v>29</v>
      </c>
      <c r="L2" s="1054" t="s">
        <v>1031</v>
      </c>
      <c r="M2" s="1055"/>
      <c r="N2" s="1055"/>
      <c r="O2" s="1056"/>
    </row>
    <row r="3" spans="1:15" ht="13.5">
      <c r="A3">
        <v>1</v>
      </c>
      <c r="B3" s="425" t="s">
        <v>1032</v>
      </c>
      <c r="C3" s="245" t="s">
        <v>1033</v>
      </c>
      <c r="D3" s="2" t="s">
        <v>1034</v>
      </c>
      <c r="E3" s="144" t="s">
        <v>526</v>
      </c>
      <c r="F3" s="145">
        <v>3</v>
      </c>
      <c r="G3" s="146">
        <v>88722</v>
      </c>
      <c r="H3" s="426" t="s">
        <v>1035</v>
      </c>
      <c r="I3" s="427" t="s">
        <v>1035</v>
      </c>
      <c r="J3" s="32">
        <v>1430</v>
      </c>
      <c r="K3" s="428">
        <v>2716014.5</v>
      </c>
      <c r="L3" s="188"/>
      <c r="M3" s="429"/>
      <c r="N3" s="430"/>
      <c r="O3" s="430"/>
    </row>
    <row r="4" spans="1:15" ht="13.5">
      <c r="A4">
        <v>2</v>
      </c>
      <c r="B4" s="425" t="s">
        <v>1036</v>
      </c>
      <c r="C4" s="245" t="s">
        <v>1033</v>
      </c>
      <c r="D4" s="2" t="s">
        <v>1034</v>
      </c>
      <c r="E4" s="144" t="s">
        <v>526</v>
      </c>
      <c r="F4" s="145">
        <v>3</v>
      </c>
      <c r="G4" s="148">
        <v>177253</v>
      </c>
      <c r="H4" s="426" t="s">
        <v>1035</v>
      </c>
      <c r="I4" s="427" t="s">
        <v>1035</v>
      </c>
      <c r="J4" s="32">
        <v>2750</v>
      </c>
      <c r="K4" s="428">
        <v>5539399</v>
      </c>
      <c r="L4" s="117"/>
      <c r="M4" s="431" t="s">
        <v>1037</v>
      </c>
      <c r="N4" s="53"/>
      <c r="O4" s="53"/>
    </row>
    <row r="5" spans="1:13" ht="13.5">
      <c r="A5">
        <v>3</v>
      </c>
      <c r="B5" s="425" t="s">
        <v>1038</v>
      </c>
      <c r="C5" s="245" t="s">
        <v>1039</v>
      </c>
      <c r="D5" s="2" t="s">
        <v>1034</v>
      </c>
      <c r="E5" s="144" t="s">
        <v>526</v>
      </c>
      <c r="F5" s="145">
        <v>3</v>
      </c>
      <c r="G5" s="146">
        <v>97079</v>
      </c>
      <c r="H5" s="426" t="s">
        <v>1035</v>
      </c>
      <c r="I5" s="427" t="s">
        <v>1035</v>
      </c>
      <c r="J5" s="32">
        <v>1700</v>
      </c>
      <c r="K5" s="428">
        <v>2863693</v>
      </c>
      <c r="M5" s="431" t="s">
        <v>1040</v>
      </c>
    </row>
    <row r="6" spans="1:13" ht="13.5">
      <c r="A6">
        <v>4</v>
      </c>
      <c r="B6" s="425" t="s">
        <v>1041</v>
      </c>
      <c r="C6" s="245" t="s">
        <v>1039</v>
      </c>
      <c r="D6" s="2" t="s">
        <v>1034</v>
      </c>
      <c r="E6" s="144" t="s">
        <v>526</v>
      </c>
      <c r="F6" s="145">
        <v>3</v>
      </c>
      <c r="G6" s="148">
        <v>51513</v>
      </c>
      <c r="H6" s="426" t="s">
        <v>1035</v>
      </c>
      <c r="I6" s="427" t="s">
        <v>1035</v>
      </c>
      <c r="J6" s="32">
        <v>850</v>
      </c>
      <c r="K6" s="428">
        <v>1389562.5</v>
      </c>
      <c r="M6" s="431" t="s">
        <v>1042</v>
      </c>
    </row>
    <row r="7" spans="1:13" ht="13.5">
      <c r="A7">
        <v>5</v>
      </c>
      <c r="B7" s="425" t="s">
        <v>1043</v>
      </c>
      <c r="C7" s="245" t="s">
        <v>1044</v>
      </c>
      <c r="D7" s="2" t="s">
        <v>1034</v>
      </c>
      <c r="E7" s="144" t="s">
        <v>526</v>
      </c>
      <c r="F7" s="145">
        <v>3</v>
      </c>
      <c r="G7" s="148">
        <v>14802</v>
      </c>
      <c r="H7" s="426" t="s">
        <v>1035</v>
      </c>
      <c r="I7" s="427" t="s">
        <v>1035</v>
      </c>
      <c r="J7" s="32">
        <v>530</v>
      </c>
      <c r="K7" s="428">
        <v>247292.5</v>
      </c>
      <c r="M7" s="432" t="s">
        <v>1045</v>
      </c>
    </row>
    <row r="8" spans="1:13" s="14" customFormat="1" ht="13.5">
      <c r="A8" s="14">
        <v>6</v>
      </c>
      <c r="B8" s="425" t="s">
        <v>1046</v>
      </c>
      <c r="C8" s="256" t="s">
        <v>1044</v>
      </c>
      <c r="D8" s="2" t="s">
        <v>1034</v>
      </c>
      <c r="E8" s="144" t="s">
        <v>526</v>
      </c>
      <c r="F8" s="145">
        <v>3</v>
      </c>
      <c r="G8" s="149">
        <v>53349</v>
      </c>
      <c r="H8" s="433" t="s">
        <v>1035</v>
      </c>
      <c r="I8" s="434" t="s">
        <v>1035</v>
      </c>
      <c r="J8" s="294">
        <v>1300</v>
      </c>
      <c r="K8" s="428">
        <v>1283047.5</v>
      </c>
      <c r="M8" s="432" t="s">
        <v>1047</v>
      </c>
    </row>
    <row r="9" spans="1:13" s="14" customFormat="1" ht="13.5">
      <c r="A9" s="14">
        <v>7</v>
      </c>
      <c r="B9" s="425" t="s">
        <v>1048</v>
      </c>
      <c r="C9" s="435" t="s">
        <v>1044</v>
      </c>
      <c r="D9" s="2" t="s">
        <v>1034</v>
      </c>
      <c r="E9" s="144" t="s">
        <v>526</v>
      </c>
      <c r="F9" s="145">
        <v>3</v>
      </c>
      <c r="G9" s="149">
        <v>32302</v>
      </c>
      <c r="H9" s="436" t="s">
        <v>1035</v>
      </c>
      <c r="I9" s="434" t="s">
        <v>1035</v>
      </c>
      <c r="J9" s="294">
        <v>820</v>
      </c>
      <c r="K9" s="428">
        <v>706250</v>
      </c>
      <c r="M9" s="431" t="s">
        <v>1049</v>
      </c>
    </row>
    <row r="10" spans="1:15" ht="13.5">
      <c r="A10">
        <v>8</v>
      </c>
      <c r="B10" s="425" t="s">
        <v>1050</v>
      </c>
      <c r="C10" s="245" t="s">
        <v>329</v>
      </c>
      <c r="D10" s="2" t="s">
        <v>1034</v>
      </c>
      <c r="E10" s="144" t="s">
        <v>526</v>
      </c>
      <c r="F10" s="145">
        <v>3</v>
      </c>
      <c r="G10" s="148">
        <v>38033</v>
      </c>
      <c r="H10" s="426" t="s">
        <v>1035</v>
      </c>
      <c r="I10" s="427" t="s">
        <v>1035</v>
      </c>
      <c r="J10" s="294" t="s">
        <v>1051</v>
      </c>
      <c r="K10" s="437">
        <v>762652.3333333334</v>
      </c>
      <c r="L10" s="188"/>
      <c r="M10" s="429" t="s">
        <v>1052</v>
      </c>
      <c r="N10" s="430"/>
      <c r="O10" s="430"/>
    </row>
    <row r="11" spans="1:15" ht="13.5">
      <c r="A11">
        <v>9</v>
      </c>
      <c r="B11" s="425" t="s">
        <v>1053</v>
      </c>
      <c r="C11" s="245" t="s">
        <v>329</v>
      </c>
      <c r="D11" s="2" t="s">
        <v>1034</v>
      </c>
      <c r="E11" s="144" t="s">
        <v>526</v>
      </c>
      <c r="F11" s="145">
        <v>3</v>
      </c>
      <c r="G11" s="148">
        <v>4561</v>
      </c>
      <c r="H11" s="426" t="s">
        <v>1035</v>
      </c>
      <c r="I11" s="434" t="s">
        <v>1035</v>
      </c>
      <c r="J11" s="294" t="s">
        <v>1051</v>
      </c>
      <c r="K11" s="428">
        <v>60159.333333333336</v>
      </c>
      <c r="L11" s="438"/>
      <c r="M11" s="424" t="s">
        <v>1054</v>
      </c>
      <c r="N11" s="228"/>
      <c r="O11" s="228"/>
    </row>
    <row r="12" spans="1:13" ht="13.5">
      <c r="A12">
        <v>10</v>
      </c>
      <c r="B12" s="425" t="s">
        <v>1055</v>
      </c>
      <c r="C12" s="245" t="s">
        <v>1044</v>
      </c>
      <c r="D12" s="2" t="s">
        <v>1034</v>
      </c>
      <c r="E12" s="144" t="s">
        <v>526</v>
      </c>
      <c r="F12" s="145">
        <v>3</v>
      </c>
      <c r="G12" s="148">
        <v>280716</v>
      </c>
      <c r="H12" s="426" t="s">
        <v>1035</v>
      </c>
      <c r="I12" s="434" t="s">
        <v>1035</v>
      </c>
      <c r="J12" s="32">
        <v>2100</v>
      </c>
      <c r="K12" s="428">
        <v>7413433.916666667</v>
      </c>
      <c r="M12" s="431"/>
    </row>
    <row r="13" spans="1:13" ht="13.5">
      <c r="A13">
        <v>11</v>
      </c>
      <c r="B13" s="425" t="s">
        <v>1056</v>
      </c>
      <c r="C13" s="245" t="s">
        <v>1057</v>
      </c>
      <c r="D13" s="2" t="s">
        <v>1034</v>
      </c>
      <c r="E13" s="144" t="s">
        <v>526</v>
      </c>
      <c r="F13" s="145">
        <v>3</v>
      </c>
      <c r="G13" s="148">
        <v>19358</v>
      </c>
      <c r="H13" s="426" t="s">
        <v>1035</v>
      </c>
      <c r="I13" s="427" t="s">
        <v>1035</v>
      </c>
      <c r="J13" s="32" t="s">
        <v>1051</v>
      </c>
      <c r="K13" s="428">
        <v>354197</v>
      </c>
      <c r="M13" s="439" t="s">
        <v>1058</v>
      </c>
    </row>
    <row r="14" spans="1:13" ht="13.5">
      <c r="A14">
        <v>12</v>
      </c>
      <c r="B14" s="425" t="s">
        <v>1059</v>
      </c>
      <c r="C14" s="245" t="s">
        <v>1057</v>
      </c>
      <c r="D14" s="2" t="s">
        <v>1034</v>
      </c>
      <c r="E14" s="144" t="s">
        <v>526</v>
      </c>
      <c r="F14" s="145">
        <v>3</v>
      </c>
      <c r="G14" s="148">
        <v>22965</v>
      </c>
      <c r="H14" s="426" t="s">
        <v>1035</v>
      </c>
      <c r="I14" s="434" t="s">
        <v>1035</v>
      </c>
      <c r="J14" s="32" t="s">
        <v>1051</v>
      </c>
      <c r="K14" s="428">
        <v>369718.6666666667</v>
      </c>
      <c r="M14" s="439" t="s">
        <v>1060</v>
      </c>
    </row>
    <row r="15" spans="1:15" ht="14.25" thickBot="1">
      <c r="A15">
        <v>13</v>
      </c>
      <c r="B15" s="440" t="s">
        <v>1061</v>
      </c>
      <c r="C15" s="271" t="s">
        <v>1057</v>
      </c>
      <c r="D15" s="2" t="s">
        <v>1034</v>
      </c>
      <c r="E15" s="188" t="s">
        <v>526</v>
      </c>
      <c r="F15" s="100">
        <v>3</v>
      </c>
      <c r="G15" s="154">
        <v>42123</v>
      </c>
      <c r="H15" s="441" t="s">
        <v>1035</v>
      </c>
      <c r="I15" s="442" t="s">
        <v>1035</v>
      </c>
      <c r="J15" s="72" t="s">
        <v>1051</v>
      </c>
      <c r="K15" s="443">
        <v>874731.9166666667</v>
      </c>
      <c r="L15" s="444"/>
      <c r="M15" s="445"/>
      <c r="N15" s="446"/>
      <c r="O15" s="446"/>
    </row>
    <row r="16" spans="1:13" ht="13.5">
      <c r="A16" s="14">
        <v>14</v>
      </c>
      <c r="B16" s="447" t="s">
        <v>1062</v>
      </c>
      <c r="C16" s="448" t="s">
        <v>1039</v>
      </c>
      <c r="D16" s="449" t="s">
        <v>1034</v>
      </c>
      <c r="E16" s="450" t="s">
        <v>526</v>
      </c>
      <c r="F16" s="451">
        <v>3</v>
      </c>
      <c r="G16" s="452">
        <v>303283</v>
      </c>
      <c r="H16" s="453">
        <v>434938</v>
      </c>
      <c r="I16" s="454">
        <f aca="true" t="shared" si="0" ref="I16:I21">G16/H16</f>
        <v>0.6973016843780033</v>
      </c>
      <c r="J16" s="455">
        <v>5410</v>
      </c>
      <c r="K16" s="456">
        <v>3445500</v>
      </c>
      <c r="M16" s="431" t="s">
        <v>1063</v>
      </c>
    </row>
    <row r="17" spans="1:13" ht="13.5">
      <c r="A17" s="14">
        <v>15</v>
      </c>
      <c r="B17" s="425" t="s">
        <v>1064</v>
      </c>
      <c r="C17" s="245" t="s">
        <v>1044</v>
      </c>
      <c r="D17" s="2" t="s">
        <v>1065</v>
      </c>
      <c r="E17" s="144" t="s">
        <v>526</v>
      </c>
      <c r="F17" s="145">
        <v>3</v>
      </c>
      <c r="G17" s="148">
        <v>90468</v>
      </c>
      <c r="H17" s="147">
        <v>129316</v>
      </c>
      <c r="I17" s="457">
        <f t="shared" si="0"/>
        <v>0.6995886046583563</v>
      </c>
      <c r="J17" s="152">
        <v>1650</v>
      </c>
      <c r="K17" s="458">
        <v>1294414</v>
      </c>
      <c r="M17" s="431" t="s">
        <v>1066</v>
      </c>
    </row>
    <row r="18" spans="1:15" ht="13.5">
      <c r="A18">
        <v>16</v>
      </c>
      <c r="B18" s="425" t="s">
        <v>1067</v>
      </c>
      <c r="C18" s="245" t="s">
        <v>1044</v>
      </c>
      <c r="D18" s="2" t="s">
        <v>1065</v>
      </c>
      <c r="E18" s="144" t="s">
        <v>526</v>
      </c>
      <c r="F18" s="145">
        <v>3</v>
      </c>
      <c r="G18" s="148">
        <v>16072</v>
      </c>
      <c r="H18" s="147">
        <v>18915</v>
      </c>
      <c r="I18" s="457">
        <f t="shared" si="0"/>
        <v>0.849696008458895</v>
      </c>
      <c r="J18" s="152" t="s">
        <v>1068</v>
      </c>
      <c r="K18" s="458">
        <v>219500</v>
      </c>
      <c r="M18" s="431" t="s">
        <v>1069</v>
      </c>
      <c r="O18" t="s">
        <v>1070</v>
      </c>
    </row>
    <row r="19" spans="1:15" ht="13.5">
      <c r="A19" s="14">
        <v>17</v>
      </c>
      <c r="B19" s="425" t="s">
        <v>1071</v>
      </c>
      <c r="C19" s="245" t="s">
        <v>1044</v>
      </c>
      <c r="D19" s="2" t="s">
        <v>1065</v>
      </c>
      <c r="E19" s="144" t="s">
        <v>526</v>
      </c>
      <c r="F19" s="145">
        <v>3</v>
      </c>
      <c r="G19" s="148">
        <v>9262</v>
      </c>
      <c r="H19" s="147">
        <v>13419</v>
      </c>
      <c r="I19" s="457">
        <f t="shared" si="0"/>
        <v>0.6902153662717043</v>
      </c>
      <c r="J19" s="152" t="s">
        <v>1068</v>
      </c>
      <c r="K19" s="458">
        <v>53150</v>
      </c>
      <c r="M19" s="459" t="s">
        <v>1072</v>
      </c>
      <c r="O19" t="s">
        <v>1073</v>
      </c>
    </row>
    <row r="20" spans="1:13" ht="13.5">
      <c r="A20" s="14">
        <v>18</v>
      </c>
      <c r="B20" s="425" t="s">
        <v>1074</v>
      </c>
      <c r="C20" s="245" t="s">
        <v>1044</v>
      </c>
      <c r="D20" s="2" t="s">
        <v>1065</v>
      </c>
      <c r="E20" s="144" t="s">
        <v>526</v>
      </c>
      <c r="F20" s="145">
        <v>3</v>
      </c>
      <c r="G20" s="148">
        <v>15236</v>
      </c>
      <c r="H20" s="147">
        <v>18832</v>
      </c>
      <c r="I20" s="460">
        <f t="shared" si="0"/>
        <v>0.8090484282073067</v>
      </c>
      <c r="J20" s="152" t="s">
        <v>1068</v>
      </c>
      <c r="K20" s="458">
        <v>187295</v>
      </c>
      <c r="M20" s="459" t="s">
        <v>1072</v>
      </c>
    </row>
    <row r="21" spans="1:15" ht="13.5">
      <c r="A21">
        <v>19</v>
      </c>
      <c r="B21" s="440" t="s">
        <v>1075</v>
      </c>
      <c r="C21" s="245" t="s">
        <v>1044</v>
      </c>
      <c r="D21" s="2" t="s">
        <v>1034</v>
      </c>
      <c r="E21" s="144" t="s">
        <v>526</v>
      </c>
      <c r="F21" s="145">
        <v>3</v>
      </c>
      <c r="G21" s="154">
        <v>3634</v>
      </c>
      <c r="H21" s="155">
        <v>4927</v>
      </c>
      <c r="I21" s="461">
        <f t="shared" si="0"/>
        <v>0.7375685001014817</v>
      </c>
      <c r="J21" s="157" t="s">
        <v>1068</v>
      </c>
      <c r="K21" s="462">
        <v>42993</v>
      </c>
      <c r="L21" s="438"/>
      <c r="M21" s="424" t="s">
        <v>1076</v>
      </c>
      <c r="N21" s="228"/>
      <c r="O21" s="228"/>
    </row>
    <row r="22" spans="2:9" ht="13.5">
      <c r="B22" s="11" t="s">
        <v>3</v>
      </c>
      <c r="G22" s="4">
        <f>SUM(G3:G21)</f>
        <v>1360731</v>
      </c>
      <c r="H22" s="463" t="s">
        <v>1035</v>
      </c>
      <c r="I22" s="464" t="s">
        <v>1035</v>
      </c>
    </row>
    <row r="23" spans="2:9" ht="13.5">
      <c r="B23" s="17"/>
      <c r="F23" s="17" t="s">
        <v>2277</v>
      </c>
      <c r="G23" s="4">
        <f>G22/3</f>
        <v>453577</v>
      </c>
      <c r="H23" s="4"/>
      <c r="I23" s="464"/>
    </row>
    <row r="24" spans="2:9" ht="27">
      <c r="B24" s="17"/>
      <c r="F24" s="724" t="s">
        <v>2218</v>
      </c>
      <c r="G24" s="4">
        <f>G22/3</f>
        <v>453577</v>
      </c>
      <c r="H24" s="4">
        <f>SUM(H16:H21)/3</f>
        <v>206782.33333333334</v>
      </c>
      <c r="I24" s="465">
        <f>G24/H24</f>
        <v>2.193499767065852</v>
      </c>
    </row>
    <row r="25" spans="2:9" ht="27">
      <c r="B25" s="17"/>
      <c r="F25" s="726" t="s">
        <v>2226</v>
      </c>
      <c r="G25" s="4">
        <f>SUM(G16:G21)/3</f>
        <v>145985</v>
      </c>
      <c r="H25" s="4">
        <f>SUM(H16:H21)/3</f>
        <v>206782.33333333334</v>
      </c>
      <c r="I25" s="465">
        <f>G25/H25</f>
        <v>0.7059839090057661</v>
      </c>
    </row>
  </sheetData>
  <sheetProtection/>
  <mergeCells count="1">
    <mergeCell ref="L2:O2"/>
  </mergeCells>
  <printOptions/>
  <pageMargins left="0.75" right="0.75" top="0.59" bottom="0.55" header="0.512" footer="0.512"/>
  <pageSetup fitToHeight="1" fitToWidth="1" horizontalDpi="600" verticalDpi="600" orientation="landscape" paperSize="9" scale="67" r:id="rId2"/>
  <drawing r:id="rId1"/>
</worksheet>
</file>

<file path=xl/worksheets/sheet71.xml><?xml version="1.0" encoding="utf-8"?>
<worksheet xmlns="http://schemas.openxmlformats.org/spreadsheetml/2006/main" xmlns:r="http://schemas.openxmlformats.org/officeDocument/2006/relationships">
  <sheetPr>
    <tabColor rgb="FF00B0F0"/>
    <pageSetUpPr fitToPage="1"/>
  </sheetPr>
  <dimension ref="A1:L28"/>
  <sheetViews>
    <sheetView zoomScale="85" zoomScaleNormal="85" zoomScalePageLayoutView="0" workbookViewId="0" topLeftCell="A1">
      <selection activeCell="E29" sqref="E29"/>
    </sheetView>
  </sheetViews>
  <sheetFormatPr defaultColWidth="9.00390625" defaultRowHeight="13.5"/>
  <cols>
    <col min="2" max="2" width="20.625" style="0" customWidth="1"/>
    <col min="3" max="3" width="12.125" style="0"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9" max="9" width="10.625" style="0" customWidth="1"/>
    <col min="10" max="10" width="9.00390625" style="1" customWidth="1"/>
    <col min="11" max="11" width="12.25390625" style="1" customWidth="1"/>
  </cols>
  <sheetData>
    <row r="1" spans="2:8" ht="13.5">
      <c r="B1" s="471" t="s">
        <v>143</v>
      </c>
      <c r="H1" t="s">
        <v>26</v>
      </c>
    </row>
    <row r="2" spans="1:11" ht="40.5">
      <c r="A2" s="143" t="s">
        <v>2252</v>
      </c>
      <c r="B2" t="s">
        <v>331</v>
      </c>
      <c r="C2" t="s">
        <v>0</v>
      </c>
      <c r="D2" t="s">
        <v>1</v>
      </c>
      <c r="E2" t="s">
        <v>2</v>
      </c>
      <c r="F2" s="17" t="s">
        <v>31</v>
      </c>
      <c r="G2" t="s">
        <v>332</v>
      </c>
      <c r="H2" s="1" t="s">
        <v>333</v>
      </c>
      <c r="I2" s="1" t="s">
        <v>30</v>
      </c>
      <c r="J2" s="1" t="s">
        <v>28</v>
      </c>
      <c r="K2" s="1" t="s">
        <v>29</v>
      </c>
    </row>
    <row r="3" spans="1:12" ht="13.5">
      <c r="A3">
        <v>1</v>
      </c>
      <c r="B3" s="169" t="s">
        <v>1093</v>
      </c>
      <c r="C3" s="169" t="s">
        <v>1094</v>
      </c>
      <c r="D3" s="2" t="s">
        <v>1095</v>
      </c>
      <c r="E3" s="144" t="s">
        <v>833</v>
      </c>
      <c r="F3" s="145">
        <v>3</v>
      </c>
      <c r="G3" s="146">
        <v>53825</v>
      </c>
      <c r="H3" s="147">
        <v>53893</v>
      </c>
      <c r="I3" s="151">
        <f aca="true" t="shared" si="0" ref="I3:I28">G3/H3</f>
        <v>0.9987382405878314</v>
      </c>
      <c r="J3" s="12">
        <v>580</v>
      </c>
      <c r="K3" s="3">
        <v>1045488</v>
      </c>
      <c r="L3" t="s">
        <v>1096</v>
      </c>
    </row>
    <row r="4" spans="1:12" ht="13.5">
      <c r="A4">
        <v>2</v>
      </c>
      <c r="B4" s="169" t="s">
        <v>1097</v>
      </c>
      <c r="C4" s="169" t="s">
        <v>1094</v>
      </c>
      <c r="D4" s="2" t="s">
        <v>1095</v>
      </c>
      <c r="E4" s="144" t="s">
        <v>833</v>
      </c>
      <c r="F4" s="145">
        <v>3</v>
      </c>
      <c r="G4" s="148">
        <v>28141</v>
      </c>
      <c r="H4" s="147">
        <v>40153</v>
      </c>
      <c r="I4" s="151">
        <f t="shared" si="0"/>
        <v>0.7008442706647074</v>
      </c>
      <c r="J4" s="12">
        <v>650</v>
      </c>
      <c r="K4" s="3">
        <v>334570</v>
      </c>
      <c r="L4" t="s">
        <v>1096</v>
      </c>
    </row>
    <row r="5" spans="1:12" ht="13.5">
      <c r="A5">
        <v>3</v>
      </c>
      <c r="B5" s="169" t="s">
        <v>1098</v>
      </c>
      <c r="C5" s="169" t="s">
        <v>1099</v>
      </c>
      <c r="D5" s="2" t="s">
        <v>1100</v>
      </c>
      <c r="E5" s="144" t="s">
        <v>833</v>
      </c>
      <c r="F5" s="145">
        <v>3</v>
      </c>
      <c r="G5" s="146">
        <v>79773</v>
      </c>
      <c r="H5" s="147">
        <v>79773</v>
      </c>
      <c r="I5" s="151">
        <f t="shared" si="0"/>
        <v>1</v>
      </c>
      <c r="J5" s="12">
        <v>830</v>
      </c>
      <c r="K5" s="3">
        <v>1664160</v>
      </c>
      <c r="L5" t="s">
        <v>1096</v>
      </c>
    </row>
    <row r="6" spans="1:12" ht="13.5">
      <c r="A6">
        <v>4</v>
      </c>
      <c r="B6" s="169" t="s">
        <v>1101</v>
      </c>
      <c r="C6" s="169" t="s">
        <v>1099</v>
      </c>
      <c r="D6" s="2" t="s">
        <v>1100</v>
      </c>
      <c r="E6" s="144" t="s">
        <v>833</v>
      </c>
      <c r="F6" s="145">
        <v>3</v>
      </c>
      <c r="G6" s="148">
        <v>41074</v>
      </c>
      <c r="H6" s="147">
        <v>41074</v>
      </c>
      <c r="I6" s="151">
        <f t="shared" si="0"/>
        <v>1</v>
      </c>
      <c r="J6" s="12">
        <v>260</v>
      </c>
      <c r="K6" s="3">
        <v>1049772</v>
      </c>
      <c r="L6" t="s">
        <v>1096</v>
      </c>
    </row>
    <row r="7" spans="1:12" ht="13.5">
      <c r="A7">
        <v>5</v>
      </c>
      <c r="B7" s="169" t="s">
        <v>1102</v>
      </c>
      <c r="C7" s="169" t="s">
        <v>1099</v>
      </c>
      <c r="D7" s="2" t="s">
        <v>1095</v>
      </c>
      <c r="E7" s="144" t="s">
        <v>833</v>
      </c>
      <c r="F7" s="145">
        <v>3</v>
      </c>
      <c r="G7" s="148">
        <v>13595</v>
      </c>
      <c r="H7" s="147">
        <v>14366</v>
      </c>
      <c r="I7" s="151">
        <f t="shared" si="0"/>
        <v>0.9463316163163024</v>
      </c>
      <c r="J7" s="12">
        <v>131</v>
      </c>
      <c r="K7" s="3">
        <v>239114</v>
      </c>
      <c r="L7" t="s">
        <v>1096</v>
      </c>
    </row>
    <row r="8" spans="1:12" s="14" customFormat="1" ht="13.5">
      <c r="A8" s="14">
        <v>6</v>
      </c>
      <c r="B8" s="189" t="s">
        <v>1103</v>
      </c>
      <c r="C8" s="189" t="s">
        <v>1104</v>
      </c>
      <c r="D8" s="145" t="s">
        <v>1095</v>
      </c>
      <c r="E8" s="161" t="s">
        <v>833</v>
      </c>
      <c r="F8" s="145">
        <v>3</v>
      </c>
      <c r="G8" s="149">
        <v>28322</v>
      </c>
      <c r="H8" s="150">
        <v>32746</v>
      </c>
      <c r="I8" s="151">
        <f t="shared" si="0"/>
        <v>0.8648995297135528</v>
      </c>
      <c r="J8" s="152">
        <v>377</v>
      </c>
      <c r="K8" s="472">
        <v>430364</v>
      </c>
      <c r="L8" t="s">
        <v>1096</v>
      </c>
    </row>
    <row r="9" spans="1:12" s="14" customFormat="1" ht="13.5">
      <c r="A9" s="14">
        <v>7</v>
      </c>
      <c r="B9" s="189" t="s">
        <v>1105</v>
      </c>
      <c r="C9" s="470" t="s">
        <v>1104</v>
      </c>
      <c r="D9" s="145" t="s">
        <v>1095</v>
      </c>
      <c r="E9" s="161" t="s">
        <v>833</v>
      </c>
      <c r="F9" s="145">
        <v>3</v>
      </c>
      <c r="G9" s="149">
        <v>4418</v>
      </c>
      <c r="H9" s="153">
        <v>4671</v>
      </c>
      <c r="I9" s="151">
        <f t="shared" si="0"/>
        <v>0.9458360094198245</v>
      </c>
      <c r="J9" s="152">
        <v>52</v>
      </c>
      <c r="K9" s="472">
        <v>63187</v>
      </c>
      <c r="L9" t="s">
        <v>1096</v>
      </c>
    </row>
    <row r="10" spans="1:12" ht="13.5">
      <c r="A10">
        <v>8</v>
      </c>
      <c r="B10" s="169" t="s">
        <v>1106</v>
      </c>
      <c r="C10" s="169" t="s">
        <v>1094</v>
      </c>
      <c r="D10" s="2" t="s">
        <v>1095</v>
      </c>
      <c r="E10" s="144" t="s">
        <v>833</v>
      </c>
      <c r="F10" s="145">
        <v>3</v>
      </c>
      <c r="G10" s="148">
        <v>15318</v>
      </c>
      <c r="H10" s="147">
        <v>17191</v>
      </c>
      <c r="I10" s="151">
        <f t="shared" si="0"/>
        <v>0.8910476412076086</v>
      </c>
      <c r="J10" s="152">
        <v>143</v>
      </c>
      <c r="K10" s="472">
        <v>303426</v>
      </c>
      <c r="L10" t="s">
        <v>1096</v>
      </c>
    </row>
    <row r="11" spans="1:12" ht="13.5">
      <c r="A11">
        <v>9</v>
      </c>
      <c r="B11" s="169" t="s">
        <v>1107</v>
      </c>
      <c r="C11" s="169" t="s">
        <v>1094</v>
      </c>
      <c r="D11" s="2" t="s">
        <v>1095</v>
      </c>
      <c r="E11" s="144" t="s">
        <v>833</v>
      </c>
      <c r="F11" s="145">
        <v>3</v>
      </c>
      <c r="G11" s="148">
        <v>12020</v>
      </c>
      <c r="H11" s="147">
        <v>12698</v>
      </c>
      <c r="I11" s="151">
        <f t="shared" si="0"/>
        <v>0.9466057646873524</v>
      </c>
      <c r="J11" s="152">
        <v>117</v>
      </c>
      <c r="K11" s="472">
        <v>237026</v>
      </c>
      <c r="L11" t="s">
        <v>1096</v>
      </c>
    </row>
    <row r="12" spans="1:12" ht="13.5">
      <c r="A12">
        <v>10</v>
      </c>
      <c r="B12" s="169" t="s">
        <v>1108</v>
      </c>
      <c r="C12" s="169" t="s">
        <v>1094</v>
      </c>
      <c r="D12" s="2" t="s">
        <v>1095</v>
      </c>
      <c r="E12" s="144" t="s">
        <v>833</v>
      </c>
      <c r="F12" s="145">
        <v>3</v>
      </c>
      <c r="G12" s="148">
        <v>5841</v>
      </c>
      <c r="H12" s="147">
        <v>6669</v>
      </c>
      <c r="I12" s="151">
        <f t="shared" si="0"/>
        <v>0.8758434547908233</v>
      </c>
      <c r="J12" s="12">
        <v>74</v>
      </c>
      <c r="K12" s="3">
        <v>80535</v>
      </c>
      <c r="L12" t="s">
        <v>1096</v>
      </c>
    </row>
    <row r="13" spans="1:12" ht="13.5">
      <c r="A13">
        <v>11</v>
      </c>
      <c r="B13" s="169" t="s">
        <v>1109</v>
      </c>
      <c r="C13" s="169" t="s">
        <v>1094</v>
      </c>
      <c r="D13" s="2" t="s">
        <v>1095</v>
      </c>
      <c r="E13" s="144" t="s">
        <v>833</v>
      </c>
      <c r="F13" s="145">
        <v>3</v>
      </c>
      <c r="G13" s="148">
        <v>4148</v>
      </c>
      <c r="H13" s="147">
        <v>4713</v>
      </c>
      <c r="I13" s="151">
        <f t="shared" si="0"/>
        <v>0.88011882028432</v>
      </c>
      <c r="J13" s="12">
        <v>49</v>
      </c>
      <c r="K13" s="3">
        <v>68629</v>
      </c>
      <c r="L13" t="s">
        <v>1096</v>
      </c>
    </row>
    <row r="14" spans="1:12" ht="13.5">
      <c r="A14">
        <v>12</v>
      </c>
      <c r="B14" s="169" t="s">
        <v>1110</v>
      </c>
      <c r="C14" s="169" t="s">
        <v>1094</v>
      </c>
      <c r="D14" s="2" t="s">
        <v>1086</v>
      </c>
      <c r="E14" s="144" t="s">
        <v>833</v>
      </c>
      <c r="F14" s="145">
        <v>2</v>
      </c>
      <c r="G14" s="148">
        <v>5151</v>
      </c>
      <c r="H14" s="147">
        <v>5386</v>
      </c>
      <c r="I14" s="151">
        <f t="shared" si="0"/>
        <v>0.9563683624210917</v>
      </c>
      <c r="J14" s="12">
        <v>44</v>
      </c>
      <c r="K14" s="3">
        <v>101849</v>
      </c>
      <c r="L14" t="s">
        <v>1096</v>
      </c>
    </row>
    <row r="15" spans="1:12" ht="13.5">
      <c r="A15">
        <v>13</v>
      </c>
      <c r="B15" s="169" t="s">
        <v>1111</v>
      </c>
      <c r="C15" s="169" t="s">
        <v>1112</v>
      </c>
      <c r="D15" s="2" t="s">
        <v>1100</v>
      </c>
      <c r="E15" s="144" t="s">
        <v>833</v>
      </c>
      <c r="F15" s="145">
        <v>1</v>
      </c>
      <c r="G15" s="148">
        <v>615733</v>
      </c>
      <c r="H15" s="147">
        <v>615733</v>
      </c>
      <c r="I15" s="151">
        <f t="shared" si="0"/>
        <v>1</v>
      </c>
      <c r="J15" s="3">
        <v>2700</v>
      </c>
      <c r="K15" s="3">
        <v>18324689</v>
      </c>
      <c r="L15" t="s">
        <v>1113</v>
      </c>
    </row>
    <row r="16" spans="1:12" ht="13.5">
      <c r="A16" s="14">
        <v>14</v>
      </c>
      <c r="B16" s="169" t="s">
        <v>1114</v>
      </c>
      <c r="C16" s="169" t="s">
        <v>1115</v>
      </c>
      <c r="D16" s="2" t="s">
        <v>1100</v>
      </c>
      <c r="E16" s="144" t="s">
        <v>833</v>
      </c>
      <c r="F16" s="145">
        <v>1</v>
      </c>
      <c r="G16" s="148">
        <v>143702</v>
      </c>
      <c r="H16" s="147">
        <v>143702</v>
      </c>
      <c r="I16" s="151">
        <f t="shared" si="0"/>
        <v>1</v>
      </c>
      <c r="J16" s="152">
        <v>640</v>
      </c>
      <c r="K16" s="472">
        <v>3658908</v>
      </c>
      <c r="L16" t="s">
        <v>1113</v>
      </c>
    </row>
    <row r="17" spans="1:12" ht="13.5">
      <c r="A17" s="14">
        <v>15</v>
      </c>
      <c r="B17" s="169" t="s">
        <v>1116</v>
      </c>
      <c r="C17" s="169" t="s">
        <v>1115</v>
      </c>
      <c r="D17" s="2" t="s">
        <v>1100</v>
      </c>
      <c r="E17" s="144" t="s">
        <v>833</v>
      </c>
      <c r="F17" s="145">
        <v>1</v>
      </c>
      <c r="G17" s="148">
        <v>81767</v>
      </c>
      <c r="H17" s="147">
        <v>81767</v>
      </c>
      <c r="I17" s="151">
        <f t="shared" si="0"/>
        <v>1</v>
      </c>
      <c r="J17" s="152">
        <v>336</v>
      </c>
      <c r="K17" s="472">
        <v>1906320</v>
      </c>
      <c r="L17" t="s">
        <v>1113</v>
      </c>
    </row>
    <row r="18" spans="1:12" ht="13.5">
      <c r="A18">
        <v>16</v>
      </c>
      <c r="B18" s="169" t="s">
        <v>1117</v>
      </c>
      <c r="C18" s="169" t="s">
        <v>1118</v>
      </c>
      <c r="D18" s="2" t="s">
        <v>1100</v>
      </c>
      <c r="E18" s="144" t="s">
        <v>833</v>
      </c>
      <c r="F18" s="145">
        <v>2</v>
      </c>
      <c r="G18" s="148">
        <v>212104</v>
      </c>
      <c r="H18" s="148">
        <v>212104</v>
      </c>
      <c r="I18" s="151">
        <f t="shared" si="0"/>
        <v>1</v>
      </c>
      <c r="J18" s="472">
        <v>1450</v>
      </c>
      <c r="K18" s="472">
        <v>4561320</v>
      </c>
      <c r="L18" t="s">
        <v>1119</v>
      </c>
    </row>
    <row r="19" spans="1:12" ht="13.5">
      <c r="A19" s="14">
        <v>17</v>
      </c>
      <c r="B19" s="169" t="s">
        <v>1120</v>
      </c>
      <c r="C19" s="169" t="s">
        <v>1121</v>
      </c>
      <c r="D19" s="2" t="s">
        <v>764</v>
      </c>
      <c r="E19" s="144" t="s">
        <v>833</v>
      </c>
      <c r="F19" s="145">
        <v>3</v>
      </c>
      <c r="G19" s="148">
        <v>186637</v>
      </c>
      <c r="H19" s="147">
        <v>196593</v>
      </c>
      <c r="I19" s="151">
        <f t="shared" si="0"/>
        <v>0.9493573016333237</v>
      </c>
      <c r="J19" s="152">
        <v>1875</v>
      </c>
      <c r="K19" s="152">
        <v>3963520</v>
      </c>
      <c r="L19" t="s">
        <v>1119</v>
      </c>
    </row>
    <row r="20" spans="1:12" ht="13.5">
      <c r="A20" s="14">
        <v>18</v>
      </c>
      <c r="B20" s="169" t="s">
        <v>1122</v>
      </c>
      <c r="C20" s="169" t="s">
        <v>1123</v>
      </c>
      <c r="D20" s="2" t="s">
        <v>764</v>
      </c>
      <c r="E20" s="144" t="s">
        <v>833</v>
      </c>
      <c r="F20" s="145">
        <v>3</v>
      </c>
      <c r="G20" s="148">
        <v>33461</v>
      </c>
      <c r="H20" s="147">
        <v>35763</v>
      </c>
      <c r="I20" s="6">
        <f t="shared" si="0"/>
        <v>0.9356317982272181</v>
      </c>
      <c r="J20" s="152">
        <v>359</v>
      </c>
      <c r="K20" s="152">
        <v>1562184</v>
      </c>
      <c r="L20" t="s">
        <v>1119</v>
      </c>
    </row>
    <row r="21" spans="1:12" ht="13.5">
      <c r="A21" s="14">
        <v>19</v>
      </c>
      <c r="B21" s="169" t="s">
        <v>1124</v>
      </c>
      <c r="C21" s="169" t="s">
        <v>1125</v>
      </c>
      <c r="D21" s="2" t="s">
        <v>764</v>
      </c>
      <c r="E21" s="144" t="s">
        <v>833</v>
      </c>
      <c r="F21" s="100">
        <v>3</v>
      </c>
      <c r="G21" s="154">
        <v>27080</v>
      </c>
      <c r="H21" s="155">
        <v>28544</v>
      </c>
      <c r="I21" s="6">
        <f t="shared" si="0"/>
        <v>0.9487107623318386</v>
      </c>
      <c r="J21" s="157">
        <v>227</v>
      </c>
      <c r="K21" s="157">
        <v>507021</v>
      </c>
      <c r="L21" t="s">
        <v>1119</v>
      </c>
    </row>
    <row r="22" spans="1:12" ht="13.5">
      <c r="A22" s="14">
        <v>20</v>
      </c>
      <c r="B22" s="169" t="s">
        <v>1126</v>
      </c>
      <c r="C22" s="169" t="s">
        <v>1127</v>
      </c>
      <c r="D22" s="2" t="s">
        <v>1086</v>
      </c>
      <c r="E22" s="144" t="s">
        <v>833</v>
      </c>
      <c r="F22" s="100">
        <v>3</v>
      </c>
      <c r="G22" s="154">
        <v>31547</v>
      </c>
      <c r="H22" s="155">
        <v>32333</v>
      </c>
      <c r="I22" s="6">
        <f t="shared" si="0"/>
        <v>0.9756904710357839</v>
      </c>
      <c r="J22" s="157">
        <v>275</v>
      </c>
      <c r="K22" s="157">
        <v>579475</v>
      </c>
      <c r="L22" t="s">
        <v>1119</v>
      </c>
    </row>
    <row r="23" spans="1:12" ht="13.5">
      <c r="A23" s="14">
        <v>21</v>
      </c>
      <c r="B23" s="169" t="s">
        <v>1128</v>
      </c>
      <c r="C23" s="169" t="s">
        <v>1129</v>
      </c>
      <c r="D23" s="2" t="s">
        <v>1100</v>
      </c>
      <c r="E23" s="144" t="s">
        <v>1130</v>
      </c>
      <c r="F23" s="100">
        <v>1</v>
      </c>
      <c r="G23" s="155">
        <v>67530</v>
      </c>
      <c r="H23" s="155">
        <v>67530</v>
      </c>
      <c r="I23" s="156">
        <f t="shared" si="0"/>
        <v>1</v>
      </c>
      <c r="J23" s="157">
        <v>394</v>
      </c>
      <c r="K23" s="157">
        <v>507120</v>
      </c>
      <c r="L23" t="s">
        <v>1119</v>
      </c>
    </row>
    <row r="24" spans="1:12" ht="14.25" thickBot="1">
      <c r="A24" s="187">
        <v>22</v>
      </c>
      <c r="B24" s="216" t="s">
        <v>1131</v>
      </c>
      <c r="C24" s="216" t="s">
        <v>1132</v>
      </c>
      <c r="D24" s="180" t="s">
        <v>1133</v>
      </c>
      <c r="E24" s="181" t="s">
        <v>1134</v>
      </c>
      <c r="F24" s="182">
        <v>2</v>
      </c>
      <c r="G24" s="183">
        <v>21093</v>
      </c>
      <c r="H24" s="184">
        <v>21809</v>
      </c>
      <c r="I24" s="185">
        <f t="shared" si="0"/>
        <v>0.9671695171718098</v>
      </c>
      <c r="J24" s="186">
        <v>191</v>
      </c>
      <c r="K24" s="186">
        <v>346962</v>
      </c>
      <c r="L24" t="s">
        <v>1135</v>
      </c>
    </row>
    <row r="25" spans="2:9" ht="14.25" thickTop="1">
      <c r="B25" s="11" t="s">
        <v>3</v>
      </c>
      <c r="G25" s="4">
        <f>SUM(G3:G24)</f>
        <v>1712280</v>
      </c>
      <c r="H25" s="4">
        <f>SUM(H3:H24)</f>
        <v>1749211</v>
      </c>
      <c r="I25" s="5">
        <f t="shared" si="0"/>
        <v>0.9788870525053868</v>
      </c>
    </row>
    <row r="26" spans="2:9" ht="13.5">
      <c r="B26" s="17"/>
      <c r="F26" s="17" t="s">
        <v>2277</v>
      </c>
      <c r="G26" s="4">
        <f>G25/3</f>
        <v>570760</v>
      </c>
      <c r="H26" s="4">
        <f>H25/3</f>
        <v>583070.3333333334</v>
      </c>
      <c r="I26" s="5">
        <f>G26/H26</f>
        <v>0.9788870525053867</v>
      </c>
    </row>
    <row r="27" spans="2:9" ht="27">
      <c r="B27" s="17"/>
      <c r="F27" s="724" t="s">
        <v>2218</v>
      </c>
      <c r="G27" s="4">
        <f>(G25-G5-G6-G15-G16-G17-G18-G23)/3</f>
        <v>156865.66666666666</v>
      </c>
      <c r="H27" s="4">
        <f>(H25-H5-H6-H15-H16-H17-H18-H23)/3</f>
        <v>169176</v>
      </c>
      <c r="I27" s="5">
        <f t="shared" si="0"/>
        <v>0.927233571349758</v>
      </c>
    </row>
    <row r="28" spans="2:9" ht="27">
      <c r="B28" s="17"/>
      <c r="F28" s="726" t="s">
        <v>2226</v>
      </c>
      <c r="G28" s="4">
        <f>G25/3</f>
        <v>570760</v>
      </c>
      <c r="H28" s="4">
        <f>H25/3</f>
        <v>583070.3333333334</v>
      </c>
      <c r="I28" s="5">
        <f t="shared" si="0"/>
        <v>0.9788870525053867</v>
      </c>
    </row>
  </sheetData>
  <sheetProtection/>
  <printOptions/>
  <pageMargins left="0.787" right="0.787" top="0.59" bottom="0.55" header="0.512" footer="0.512"/>
  <pageSetup fitToHeight="1" fitToWidth="1" horizontalDpi="600" verticalDpi="600" orientation="landscape" paperSize="9" scale="79" r:id="rId1"/>
</worksheet>
</file>

<file path=xl/worksheets/sheet72.xml><?xml version="1.0" encoding="utf-8"?>
<worksheet xmlns="http://schemas.openxmlformats.org/spreadsheetml/2006/main" xmlns:r="http://schemas.openxmlformats.org/officeDocument/2006/relationships">
  <sheetPr>
    <tabColor rgb="FF00B0F0"/>
    <pageSetUpPr fitToPage="1"/>
  </sheetPr>
  <dimension ref="A1:L6"/>
  <sheetViews>
    <sheetView zoomScalePageLayoutView="0" workbookViewId="0" topLeftCell="A1">
      <selection activeCell="I4" sqref="I4:I6"/>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1673</v>
      </c>
      <c r="H1" t="s">
        <v>26</v>
      </c>
    </row>
    <row r="2" spans="1:11" ht="67.5">
      <c r="A2" s="143" t="s">
        <v>2252</v>
      </c>
      <c r="B2" t="s">
        <v>331</v>
      </c>
      <c r="C2" t="s">
        <v>0</v>
      </c>
      <c r="D2" t="s">
        <v>1</v>
      </c>
      <c r="E2" t="s">
        <v>2</v>
      </c>
      <c r="F2" s="17" t="s">
        <v>31</v>
      </c>
      <c r="G2" t="s">
        <v>332</v>
      </c>
      <c r="H2" s="1" t="s">
        <v>333</v>
      </c>
      <c r="I2" s="1" t="s">
        <v>30</v>
      </c>
      <c r="J2" s="1" t="s">
        <v>28</v>
      </c>
      <c r="K2" s="1" t="s">
        <v>29</v>
      </c>
    </row>
    <row r="3" spans="1:12" ht="13.5">
      <c r="A3">
        <v>1</v>
      </c>
      <c r="B3" s="2" t="s">
        <v>1672</v>
      </c>
      <c r="C3" s="2" t="s">
        <v>329</v>
      </c>
      <c r="D3" s="2" t="s">
        <v>502</v>
      </c>
      <c r="E3" s="144" t="s">
        <v>317</v>
      </c>
      <c r="F3" s="145">
        <v>4</v>
      </c>
      <c r="G3" s="146">
        <v>73793</v>
      </c>
      <c r="H3" s="147">
        <v>78703</v>
      </c>
      <c r="I3" s="6">
        <f>G3/H3</f>
        <v>0.9376135598388879</v>
      </c>
      <c r="J3" s="12">
        <v>2080</v>
      </c>
      <c r="K3" s="12">
        <v>3671800</v>
      </c>
      <c r="L3" t="s">
        <v>1671</v>
      </c>
    </row>
    <row r="4" spans="2:9" ht="13.5">
      <c r="B4" s="11" t="s">
        <v>3</v>
      </c>
      <c r="G4" s="4">
        <f>SUM(G3:G3)</f>
        <v>73793</v>
      </c>
      <c r="H4" s="4">
        <f>SUM(H3:H3)</f>
        <v>78703</v>
      </c>
      <c r="I4" s="5">
        <f>G4/H4</f>
        <v>0.9376135598388879</v>
      </c>
    </row>
    <row r="5" spans="2:9" ht="27">
      <c r="B5" s="17"/>
      <c r="F5" s="724" t="s">
        <v>2218</v>
      </c>
      <c r="G5" s="4">
        <f>G4</f>
        <v>73793</v>
      </c>
      <c r="H5" s="4">
        <f>H4</f>
        <v>78703</v>
      </c>
      <c r="I5" s="5">
        <f>G5/H5</f>
        <v>0.9376135598388879</v>
      </c>
    </row>
    <row r="6" spans="2:9" ht="27">
      <c r="B6" s="17"/>
      <c r="F6" s="726" t="s">
        <v>2226</v>
      </c>
      <c r="G6" s="4">
        <f>G4</f>
        <v>73793</v>
      </c>
      <c r="H6" s="4">
        <f>H4</f>
        <v>78703</v>
      </c>
      <c r="I6" s="5">
        <f>G6/H6</f>
        <v>0.9376135598388879</v>
      </c>
    </row>
  </sheetData>
  <sheetProtection/>
  <printOptions/>
  <pageMargins left="0.787" right="0.787" top="0.59" bottom="0.55" header="0.512" footer="0.512"/>
  <pageSetup fitToHeight="1" fitToWidth="1" horizontalDpi="600" verticalDpi="600" orientation="landscape" paperSize="9" scale="78" r:id="rId1"/>
</worksheet>
</file>

<file path=xl/worksheets/sheet73.xml><?xml version="1.0" encoding="utf-8"?>
<worksheet xmlns="http://schemas.openxmlformats.org/spreadsheetml/2006/main" xmlns:r="http://schemas.openxmlformats.org/officeDocument/2006/relationships">
  <sheetPr>
    <tabColor rgb="FF00B0F0"/>
    <pageSetUpPr fitToPage="1"/>
  </sheetPr>
  <dimension ref="A1:L6"/>
  <sheetViews>
    <sheetView zoomScalePageLayoutView="0" workbookViewId="0" topLeftCell="A1">
      <selection activeCell="I4" sqref="I4:I6"/>
    </sheetView>
  </sheetViews>
  <sheetFormatPr defaultColWidth="9.00390625" defaultRowHeight="13.5"/>
  <cols>
    <col min="2" max="2" width="23.50390625" style="0" bestFit="1" customWidth="1"/>
    <col min="3" max="3" width="7.125" style="0" bestFit="1" customWidth="1"/>
    <col min="4" max="4" width="26.125" style="0" bestFit="1" customWidth="1"/>
    <col min="5" max="5" width="19.25390625" style="0" bestFit="1"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147</v>
      </c>
      <c r="H1" t="s">
        <v>26</v>
      </c>
    </row>
    <row r="2" spans="1:11" ht="67.5">
      <c r="A2" s="143" t="s">
        <v>2252</v>
      </c>
      <c r="B2" t="s">
        <v>331</v>
      </c>
      <c r="C2" t="s">
        <v>0</v>
      </c>
      <c r="D2" t="s">
        <v>1</v>
      </c>
      <c r="E2" t="s">
        <v>2</v>
      </c>
      <c r="F2" s="17" t="s">
        <v>31</v>
      </c>
      <c r="G2" t="s">
        <v>332</v>
      </c>
      <c r="H2" s="1" t="s">
        <v>333</v>
      </c>
      <c r="I2" s="1" t="s">
        <v>30</v>
      </c>
      <c r="J2" s="1" t="s">
        <v>28</v>
      </c>
      <c r="K2" s="1" t="s">
        <v>29</v>
      </c>
    </row>
    <row r="3" spans="1:12" s="7" customFormat="1" ht="13.5">
      <c r="A3" s="7">
        <v>1</v>
      </c>
      <c r="B3" s="9" t="s">
        <v>1670</v>
      </c>
      <c r="C3" s="9" t="s">
        <v>723</v>
      </c>
      <c r="D3" s="9" t="s">
        <v>1669</v>
      </c>
      <c r="E3" s="336" t="s">
        <v>1668</v>
      </c>
      <c r="F3" s="338">
        <v>3</v>
      </c>
      <c r="G3" s="337">
        <v>49270.877</v>
      </c>
      <c r="H3" s="336">
        <v>61176.66</v>
      </c>
      <c r="I3" s="6">
        <f>G3/H3</f>
        <v>0.8053868419753546</v>
      </c>
      <c r="J3" s="10">
        <v>3100</v>
      </c>
      <c r="K3" s="10">
        <v>2076770</v>
      </c>
      <c r="L3" s="7" t="s">
        <v>1667</v>
      </c>
    </row>
    <row r="4" spans="2:9" ht="13.5">
      <c r="B4" s="11" t="s">
        <v>3</v>
      </c>
      <c r="G4" s="4">
        <f>SUM(G3:G3)</f>
        <v>49270.877</v>
      </c>
      <c r="H4" s="4">
        <f>SUM(H3:H3)</f>
        <v>61176.66</v>
      </c>
      <c r="I4" s="5">
        <f>G4/H4</f>
        <v>0.8053868419753546</v>
      </c>
    </row>
    <row r="5" spans="2:9" ht="27">
      <c r="B5" s="17"/>
      <c r="F5" s="724" t="s">
        <v>2218</v>
      </c>
      <c r="G5" s="4">
        <f>G4</f>
        <v>49270.877</v>
      </c>
      <c r="H5" s="4">
        <f>H4</f>
        <v>61176.66</v>
      </c>
      <c r="I5" s="5">
        <f>G5/H5</f>
        <v>0.8053868419753546</v>
      </c>
    </row>
    <row r="6" spans="2:9" ht="27">
      <c r="B6" s="17"/>
      <c r="F6" s="726" t="s">
        <v>2226</v>
      </c>
      <c r="G6" s="4">
        <f>G4</f>
        <v>49270.877</v>
      </c>
      <c r="H6" s="4">
        <f>H4</f>
        <v>61176.66</v>
      </c>
      <c r="I6" s="5">
        <f>G6/H6</f>
        <v>0.8053868419753546</v>
      </c>
    </row>
  </sheetData>
  <sheetProtection/>
  <printOptions/>
  <pageMargins left="0.787" right="0.787" top="0.59" bottom="0.55" header="0.512" footer="0.512"/>
  <pageSetup fitToHeight="1" fitToWidth="1" horizontalDpi="600" verticalDpi="600" orientation="landscape" paperSize="9" scale="72" r:id="rId1"/>
</worksheet>
</file>

<file path=xl/worksheets/sheet74.xml><?xml version="1.0" encoding="utf-8"?>
<worksheet xmlns="http://schemas.openxmlformats.org/spreadsheetml/2006/main" xmlns:r="http://schemas.openxmlformats.org/officeDocument/2006/relationships">
  <sheetPr>
    <tabColor rgb="FF00B0F0"/>
    <pageSetUpPr fitToPage="1"/>
  </sheetPr>
  <dimension ref="A1:M12"/>
  <sheetViews>
    <sheetView zoomScalePageLayoutView="0" workbookViewId="0" topLeftCell="A1">
      <selection activeCell="H13" sqref="H13"/>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148</v>
      </c>
      <c r="H1" t="s">
        <v>26</v>
      </c>
    </row>
    <row r="2" spans="1:11" ht="67.5">
      <c r="A2" s="143" t="s">
        <v>2252</v>
      </c>
      <c r="B2" t="s">
        <v>331</v>
      </c>
      <c r="C2" t="s">
        <v>0</v>
      </c>
      <c r="D2" t="s">
        <v>1</v>
      </c>
      <c r="E2" t="s">
        <v>2</v>
      </c>
      <c r="F2" s="17" t="s">
        <v>31</v>
      </c>
      <c r="G2" t="s">
        <v>332</v>
      </c>
      <c r="H2" s="1" t="s">
        <v>333</v>
      </c>
      <c r="I2" s="1" t="s">
        <v>30</v>
      </c>
      <c r="J2" s="1" t="s">
        <v>28</v>
      </c>
      <c r="K2" s="1" t="s">
        <v>29</v>
      </c>
    </row>
    <row r="3" spans="1:11" ht="40.5">
      <c r="A3">
        <v>1</v>
      </c>
      <c r="B3" s="2" t="s">
        <v>1773</v>
      </c>
      <c r="C3" s="2" t="s">
        <v>1774</v>
      </c>
      <c r="D3" s="12" t="s">
        <v>1775</v>
      </c>
      <c r="E3" s="144" t="s">
        <v>317</v>
      </c>
      <c r="F3" s="145">
        <v>1</v>
      </c>
      <c r="G3" s="146">
        <v>50622</v>
      </c>
      <c r="H3" s="147">
        <v>50622</v>
      </c>
      <c r="I3" s="6">
        <f>G3/H3</f>
        <v>1</v>
      </c>
      <c r="J3" s="132">
        <v>1300</v>
      </c>
      <c r="K3" s="132">
        <v>2657100</v>
      </c>
    </row>
    <row r="4" spans="2:9" ht="13.5">
      <c r="B4" s="11" t="s">
        <v>3</v>
      </c>
      <c r="G4" s="4">
        <f>SUM(G3:G3)</f>
        <v>50622</v>
      </c>
      <c r="H4" s="4">
        <f>SUM(H3:H3)</f>
        <v>50622</v>
      </c>
      <c r="I4" s="5">
        <f>G4/H4</f>
        <v>1</v>
      </c>
    </row>
    <row r="5" spans="2:9" ht="27">
      <c r="B5" s="17"/>
      <c r="F5" s="724" t="s">
        <v>2218</v>
      </c>
      <c r="G5" s="4">
        <v>0</v>
      </c>
      <c r="H5" s="4"/>
      <c r="I5" s="5" t="e">
        <f>G5/H5</f>
        <v>#DIV/0!</v>
      </c>
    </row>
    <row r="6" spans="2:9" ht="27">
      <c r="B6" s="17"/>
      <c r="F6" s="726" t="s">
        <v>2226</v>
      </c>
      <c r="G6" s="4">
        <f>G4</f>
        <v>50622</v>
      </c>
      <c r="H6" s="4">
        <f>H4</f>
        <v>50622</v>
      </c>
      <c r="I6" s="5">
        <f>G6/H6</f>
        <v>1</v>
      </c>
    </row>
    <row r="8" spans="1:13" ht="67.5">
      <c r="A8" s="178" t="s">
        <v>2253</v>
      </c>
      <c r="B8" t="s">
        <v>331</v>
      </c>
      <c r="C8" t="s">
        <v>0</v>
      </c>
      <c r="D8" t="s">
        <v>1</v>
      </c>
      <c r="E8" t="s">
        <v>98</v>
      </c>
      <c r="F8" s="17" t="s">
        <v>106</v>
      </c>
      <c r="G8" t="s">
        <v>332</v>
      </c>
      <c r="H8" s="1" t="s">
        <v>493</v>
      </c>
      <c r="I8" s="1" t="s">
        <v>100</v>
      </c>
      <c r="J8" s="1" t="s">
        <v>28</v>
      </c>
      <c r="K8" s="1" t="s">
        <v>29</v>
      </c>
      <c r="L8" s="1" t="s">
        <v>99</v>
      </c>
      <c r="M8" s="1" t="s">
        <v>494</v>
      </c>
    </row>
    <row r="9" spans="1:13" ht="144">
      <c r="A9">
        <v>1</v>
      </c>
      <c r="B9" s="2" t="s">
        <v>1776</v>
      </c>
      <c r="C9" s="2" t="s">
        <v>1777</v>
      </c>
      <c r="D9" s="2" t="s">
        <v>1778</v>
      </c>
      <c r="E9" s="144" t="s">
        <v>1779</v>
      </c>
      <c r="F9" s="145">
        <v>1</v>
      </c>
      <c r="G9" s="629">
        <v>3949</v>
      </c>
      <c r="H9" s="147"/>
      <c r="I9" s="6" t="e">
        <f>G9/H9</f>
        <v>#DIV/0!</v>
      </c>
      <c r="J9" s="227" t="s">
        <v>1780</v>
      </c>
      <c r="K9" s="227" t="s">
        <v>1780</v>
      </c>
      <c r="L9" s="199" t="s">
        <v>1781</v>
      </c>
      <c r="M9" s="2"/>
    </row>
    <row r="10" spans="2:9" ht="13.5">
      <c r="B10" s="11" t="s">
        <v>3</v>
      </c>
      <c r="G10" s="4">
        <f>SUM(G9:G9)</f>
        <v>3949</v>
      </c>
      <c r="H10" s="4">
        <f>SUM(H9:H9)</f>
        <v>0</v>
      </c>
      <c r="I10" s="5" t="e">
        <f>G10/H10</f>
        <v>#DIV/0!</v>
      </c>
    </row>
    <row r="11" spans="6:8" ht="27">
      <c r="F11" s="724" t="s">
        <v>2218</v>
      </c>
      <c r="G11" s="4">
        <f>G10</f>
        <v>3949</v>
      </c>
      <c r="H11" s="4">
        <f>H10</f>
        <v>0</v>
      </c>
    </row>
    <row r="12" spans="6:8" ht="27">
      <c r="F12" s="726" t="s">
        <v>2226</v>
      </c>
      <c r="G12">
        <v>0</v>
      </c>
      <c r="H12">
        <v>0</v>
      </c>
    </row>
  </sheetData>
  <sheetProtection/>
  <printOptions/>
  <pageMargins left="0.75" right="0.75" top="0.59" bottom="0.55" header="0.512" footer="0.512"/>
  <pageSetup fitToHeight="1" fitToWidth="1" horizontalDpi="600" verticalDpi="600" orientation="landscape" paperSize="9" scale="84" r:id="rId1"/>
</worksheet>
</file>

<file path=xl/worksheets/sheet75.xml><?xml version="1.0" encoding="utf-8"?>
<worksheet xmlns="http://schemas.openxmlformats.org/spreadsheetml/2006/main" xmlns:r="http://schemas.openxmlformats.org/officeDocument/2006/relationships">
  <sheetPr>
    <tabColor rgb="FF00B0F0"/>
    <pageSetUpPr fitToPage="1"/>
  </sheetPr>
  <dimension ref="A1:M29"/>
  <sheetViews>
    <sheetView zoomScalePageLayoutView="0" workbookViewId="0" topLeftCell="A13">
      <selection activeCell="E34" sqref="E34"/>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12.50390625" style="1" customWidth="1"/>
  </cols>
  <sheetData>
    <row r="1" spans="1:8" ht="13.5">
      <c r="A1" t="s">
        <v>8</v>
      </c>
      <c r="B1" s="142" t="s">
        <v>1357</v>
      </c>
      <c r="H1" t="s">
        <v>26</v>
      </c>
    </row>
    <row r="2" spans="1:11" ht="40.5">
      <c r="A2" s="143" t="s">
        <v>2252</v>
      </c>
      <c r="B2" t="s">
        <v>331</v>
      </c>
      <c r="C2" t="s">
        <v>0</v>
      </c>
      <c r="D2" t="s">
        <v>1</v>
      </c>
      <c r="E2" t="s">
        <v>2</v>
      </c>
      <c r="F2" s="17" t="s">
        <v>31</v>
      </c>
      <c r="G2" t="s">
        <v>332</v>
      </c>
      <c r="H2" s="1" t="s">
        <v>333</v>
      </c>
      <c r="I2" s="1" t="s">
        <v>30</v>
      </c>
      <c r="J2" s="1" t="s">
        <v>28</v>
      </c>
      <c r="K2" s="1" t="s">
        <v>29</v>
      </c>
    </row>
    <row r="3" spans="1:11" ht="27">
      <c r="A3">
        <v>1</v>
      </c>
      <c r="B3" s="152" t="s">
        <v>1358</v>
      </c>
      <c r="C3" s="152" t="s">
        <v>1359</v>
      </c>
      <c r="D3" s="350" t="s">
        <v>320</v>
      </c>
      <c r="E3" s="294" t="s">
        <v>1360</v>
      </c>
      <c r="F3" s="152">
        <v>2</v>
      </c>
      <c r="G3" s="736">
        <v>60609.778</v>
      </c>
      <c r="H3" s="736">
        <v>60609.778</v>
      </c>
      <c r="I3" s="6">
        <f>G3/H3</f>
        <v>1</v>
      </c>
      <c r="J3" s="531">
        <v>1300</v>
      </c>
      <c r="K3" s="531">
        <v>3204500</v>
      </c>
    </row>
    <row r="4" spans="1:11" ht="27" customHeight="1">
      <c r="A4">
        <v>2</v>
      </c>
      <c r="B4" s="532" t="s">
        <v>1361</v>
      </c>
      <c r="C4" s="2" t="s">
        <v>1362</v>
      </c>
      <c r="D4" s="533" t="s">
        <v>1363</v>
      </c>
      <c r="E4" s="332" t="s">
        <v>1364</v>
      </c>
      <c r="F4" s="145">
        <v>2</v>
      </c>
      <c r="G4" s="737">
        <v>4727.252</v>
      </c>
      <c r="H4" s="738">
        <v>4751.16</v>
      </c>
      <c r="I4" s="164">
        <f aca="true" t="shared" si="0" ref="I4:I20">G4/H4</f>
        <v>0.9949679657178458</v>
      </c>
      <c r="J4" s="534">
        <v>152</v>
      </c>
      <c r="K4" s="534">
        <v>176000</v>
      </c>
    </row>
    <row r="5" spans="1:11" ht="27">
      <c r="A5">
        <v>3</v>
      </c>
      <c r="B5" s="152" t="s">
        <v>1365</v>
      </c>
      <c r="C5" s="145" t="s">
        <v>1362</v>
      </c>
      <c r="D5" s="535" t="s">
        <v>796</v>
      </c>
      <c r="E5" s="294" t="s">
        <v>1360</v>
      </c>
      <c r="F5" s="145">
        <v>3</v>
      </c>
      <c r="G5" s="736">
        <v>3810.711</v>
      </c>
      <c r="H5" s="739">
        <v>4061.683</v>
      </c>
      <c r="I5" s="151">
        <f t="shared" si="0"/>
        <v>0.9382098504486933</v>
      </c>
      <c r="J5" s="531">
        <v>133</v>
      </c>
      <c r="K5" s="531">
        <v>149900</v>
      </c>
    </row>
    <row r="6" spans="1:11" ht="27">
      <c r="A6">
        <v>4</v>
      </c>
      <c r="B6" s="152" t="s">
        <v>1366</v>
      </c>
      <c r="C6" s="145" t="s">
        <v>973</v>
      </c>
      <c r="D6" s="350" t="s">
        <v>1363</v>
      </c>
      <c r="E6" s="294" t="s">
        <v>1367</v>
      </c>
      <c r="F6" s="145">
        <v>2</v>
      </c>
      <c r="G6" s="736">
        <v>6797.379</v>
      </c>
      <c r="H6" s="736">
        <v>6835.729</v>
      </c>
      <c r="I6" s="151">
        <f t="shared" si="0"/>
        <v>0.9943897717419751</v>
      </c>
      <c r="J6" s="531">
        <v>193</v>
      </c>
      <c r="K6" s="531">
        <v>279600</v>
      </c>
    </row>
    <row r="7" spans="1:11" ht="27">
      <c r="A7">
        <v>5</v>
      </c>
      <c r="B7" s="152" t="s">
        <v>1368</v>
      </c>
      <c r="C7" s="145" t="s">
        <v>918</v>
      </c>
      <c r="D7" s="152" t="s">
        <v>1369</v>
      </c>
      <c r="E7" s="294" t="s">
        <v>1360</v>
      </c>
      <c r="F7" s="145">
        <v>3</v>
      </c>
      <c r="G7" s="736">
        <v>2120.284</v>
      </c>
      <c r="H7" s="739">
        <v>2475.209</v>
      </c>
      <c r="I7" s="151">
        <f t="shared" si="0"/>
        <v>0.8566080682479743</v>
      </c>
      <c r="J7" s="531">
        <v>149</v>
      </c>
      <c r="K7" s="531">
        <v>39870</v>
      </c>
    </row>
    <row r="8" spans="1:11" s="14" customFormat="1" ht="27">
      <c r="A8" s="14">
        <v>6</v>
      </c>
      <c r="B8" s="152" t="s">
        <v>1370</v>
      </c>
      <c r="C8" s="2" t="s">
        <v>918</v>
      </c>
      <c r="D8" s="152" t="s">
        <v>1369</v>
      </c>
      <c r="E8" s="32" t="s">
        <v>1360</v>
      </c>
      <c r="F8" s="145">
        <v>3</v>
      </c>
      <c r="G8" s="740">
        <v>2150.302</v>
      </c>
      <c r="H8" s="738">
        <v>2374.44</v>
      </c>
      <c r="I8" s="151">
        <f t="shared" si="0"/>
        <v>0.9056038476440761</v>
      </c>
      <c r="J8" s="534">
        <v>106</v>
      </c>
      <c r="K8" s="534">
        <v>65950</v>
      </c>
    </row>
    <row r="9" spans="1:11" s="14" customFormat="1" ht="27">
      <c r="A9" s="14">
        <v>7</v>
      </c>
      <c r="B9" s="536" t="s">
        <v>1371</v>
      </c>
      <c r="C9" s="2" t="s">
        <v>797</v>
      </c>
      <c r="D9" s="533" t="s">
        <v>1372</v>
      </c>
      <c r="E9" s="32" t="s">
        <v>1373</v>
      </c>
      <c r="F9" s="145">
        <v>1</v>
      </c>
      <c r="G9" s="737">
        <v>138838.804</v>
      </c>
      <c r="H9" s="737">
        <v>138838.804</v>
      </c>
      <c r="I9" s="164">
        <f t="shared" si="0"/>
        <v>1</v>
      </c>
      <c r="J9" s="534">
        <v>1700</v>
      </c>
      <c r="K9" s="534">
        <v>10062548</v>
      </c>
    </row>
    <row r="10" spans="1:11" s="14" customFormat="1" ht="27">
      <c r="A10" s="14">
        <v>8</v>
      </c>
      <c r="B10" s="152" t="s">
        <v>1374</v>
      </c>
      <c r="C10" s="2" t="s">
        <v>797</v>
      </c>
      <c r="D10" s="533" t="s">
        <v>1372</v>
      </c>
      <c r="E10" s="32" t="s">
        <v>1373</v>
      </c>
      <c r="F10" s="145">
        <v>1</v>
      </c>
      <c r="G10" s="740">
        <v>267212.791</v>
      </c>
      <c r="H10" s="740">
        <v>267212.791</v>
      </c>
      <c r="I10" s="164">
        <f t="shared" si="0"/>
        <v>1</v>
      </c>
      <c r="J10" s="534">
        <v>3200</v>
      </c>
      <c r="K10" s="534">
        <v>21063100</v>
      </c>
    </row>
    <row r="11" spans="1:11" s="14" customFormat="1" ht="27">
      <c r="A11" s="14">
        <v>9</v>
      </c>
      <c r="B11" s="152" t="s">
        <v>1375</v>
      </c>
      <c r="C11" s="2" t="s">
        <v>797</v>
      </c>
      <c r="D11" s="533" t="s">
        <v>1372</v>
      </c>
      <c r="E11" s="32" t="s">
        <v>1373</v>
      </c>
      <c r="F11" s="145">
        <v>1</v>
      </c>
      <c r="G11" s="737">
        <v>46312.163</v>
      </c>
      <c r="H11" s="737">
        <v>46312.163</v>
      </c>
      <c r="I11" s="151">
        <f t="shared" si="0"/>
        <v>1</v>
      </c>
      <c r="J11" s="534">
        <v>550</v>
      </c>
      <c r="K11" s="534">
        <v>3393600</v>
      </c>
    </row>
    <row r="12" spans="1:11" ht="27">
      <c r="A12" s="14">
        <v>10</v>
      </c>
      <c r="B12" s="152" t="s">
        <v>1376</v>
      </c>
      <c r="C12" s="2" t="s">
        <v>797</v>
      </c>
      <c r="D12" s="533" t="s">
        <v>1372</v>
      </c>
      <c r="E12" s="32" t="s">
        <v>1373</v>
      </c>
      <c r="F12" s="145">
        <v>1</v>
      </c>
      <c r="G12" s="740">
        <v>60294.53</v>
      </c>
      <c r="H12" s="740">
        <v>60294.53</v>
      </c>
      <c r="I12" s="6">
        <f t="shared" si="0"/>
        <v>1</v>
      </c>
      <c r="J12" s="534">
        <v>700</v>
      </c>
      <c r="K12" s="534">
        <v>4446000</v>
      </c>
    </row>
    <row r="13" spans="1:11" ht="27">
      <c r="A13" s="14">
        <v>11</v>
      </c>
      <c r="B13" s="537" t="s">
        <v>1377</v>
      </c>
      <c r="C13" s="218" t="s">
        <v>1378</v>
      </c>
      <c r="D13" s="12" t="s">
        <v>1363</v>
      </c>
      <c r="E13" s="294" t="s">
        <v>1379</v>
      </c>
      <c r="F13" s="145">
        <v>2</v>
      </c>
      <c r="G13" s="737">
        <v>7416.183</v>
      </c>
      <c r="H13" s="737">
        <v>7455.498</v>
      </c>
      <c r="I13" s="151">
        <f t="shared" si="0"/>
        <v>0.9947267104088822</v>
      </c>
      <c r="J13" s="534">
        <v>238</v>
      </c>
      <c r="K13" s="534">
        <v>278400</v>
      </c>
    </row>
    <row r="14" spans="1:11" ht="27">
      <c r="A14" s="14">
        <v>12</v>
      </c>
      <c r="B14" s="152" t="s">
        <v>1380</v>
      </c>
      <c r="C14" s="218" t="s">
        <v>1378</v>
      </c>
      <c r="D14" s="152" t="s">
        <v>1369</v>
      </c>
      <c r="E14" s="294" t="s">
        <v>1379</v>
      </c>
      <c r="F14" s="145">
        <v>3</v>
      </c>
      <c r="G14" s="741">
        <v>4970.023</v>
      </c>
      <c r="H14" s="741">
        <v>5351.292</v>
      </c>
      <c r="I14" s="151">
        <f t="shared" si="0"/>
        <v>0.9287519724208658</v>
      </c>
      <c r="J14" s="531">
        <v>187</v>
      </c>
      <c r="K14" s="531">
        <v>187000</v>
      </c>
    </row>
    <row r="15" spans="1:11" ht="27">
      <c r="A15" s="14">
        <v>13</v>
      </c>
      <c r="B15" s="152" t="s">
        <v>1381</v>
      </c>
      <c r="C15" s="218" t="s">
        <v>1378</v>
      </c>
      <c r="D15" s="152" t="s">
        <v>1369</v>
      </c>
      <c r="E15" s="294" t="s">
        <v>1379</v>
      </c>
      <c r="F15" s="145">
        <v>3</v>
      </c>
      <c r="G15" s="742">
        <v>4114.596</v>
      </c>
      <c r="H15" s="741">
        <v>4574.211</v>
      </c>
      <c r="I15" s="6">
        <f t="shared" si="0"/>
        <v>0.8995203763009619</v>
      </c>
      <c r="J15" s="531">
        <v>191</v>
      </c>
      <c r="K15" s="531">
        <v>133900</v>
      </c>
    </row>
    <row r="16" spans="1:11" ht="27">
      <c r="A16" s="14">
        <v>14</v>
      </c>
      <c r="B16" s="152" t="s">
        <v>1382</v>
      </c>
      <c r="C16" s="218" t="s">
        <v>1378</v>
      </c>
      <c r="D16" s="152" t="s">
        <v>1369</v>
      </c>
      <c r="E16" s="294" t="s">
        <v>1379</v>
      </c>
      <c r="F16" s="145">
        <v>3</v>
      </c>
      <c r="G16" s="741">
        <v>2094.582</v>
      </c>
      <c r="H16" s="741">
        <v>2267.86</v>
      </c>
      <c r="I16" s="6">
        <f t="shared" si="0"/>
        <v>0.9235940490153712</v>
      </c>
      <c r="J16" s="531">
        <v>85</v>
      </c>
      <c r="K16" s="531">
        <v>75700</v>
      </c>
    </row>
    <row r="17" spans="1:11" ht="27">
      <c r="A17" s="14">
        <v>15</v>
      </c>
      <c r="B17" s="152" t="s">
        <v>1383</v>
      </c>
      <c r="C17" s="218" t="s">
        <v>1378</v>
      </c>
      <c r="D17" s="152" t="s">
        <v>1369</v>
      </c>
      <c r="E17" s="294" t="s">
        <v>1379</v>
      </c>
      <c r="F17" s="145">
        <v>3</v>
      </c>
      <c r="G17" s="741">
        <v>2484.088</v>
      </c>
      <c r="H17" s="742">
        <v>2716.509</v>
      </c>
      <c r="I17" s="151">
        <f t="shared" si="0"/>
        <v>0.9144412921142541</v>
      </c>
      <c r="J17" s="531">
        <v>114</v>
      </c>
      <c r="K17" s="531">
        <v>81600</v>
      </c>
    </row>
    <row r="18" spans="1:11" ht="27">
      <c r="A18" s="14">
        <v>16</v>
      </c>
      <c r="B18" s="152" t="s">
        <v>1384</v>
      </c>
      <c r="C18" s="218" t="s">
        <v>1378</v>
      </c>
      <c r="D18" s="152" t="s">
        <v>1369</v>
      </c>
      <c r="E18" s="294" t="s">
        <v>1379</v>
      </c>
      <c r="F18" s="145">
        <v>3</v>
      </c>
      <c r="G18" s="741">
        <v>1815.444</v>
      </c>
      <c r="H18" s="742">
        <v>1933.658</v>
      </c>
      <c r="I18" s="151">
        <f t="shared" si="0"/>
        <v>0.9388650940342088</v>
      </c>
      <c r="J18" s="531">
        <v>58</v>
      </c>
      <c r="K18" s="531">
        <v>75200</v>
      </c>
    </row>
    <row r="19" spans="1:11" ht="27">
      <c r="A19" s="14">
        <v>17</v>
      </c>
      <c r="B19" s="152" t="s">
        <v>1385</v>
      </c>
      <c r="C19" s="218" t="s">
        <v>1378</v>
      </c>
      <c r="D19" s="152" t="s">
        <v>1369</v>
      </c>
      <c r="E19" s="294" t="s">
        <v>1379</v>
      </c>
      <c r="F19" s="145">
        <v>3</v>
      </c>
      <c r="G19" s="741">
        <v>1880.544</v>
      </c>
      <c r="H19" s="742">
        <v>2017.123</v>
      </c>
      <c r="I19" s="151">
        <f t="shared" si="0"/>
        <v>0.9322901974743236</v>
      </c>
      <c r="J19" s="531">
        <v>67</v>
      </c>
      <c r="K19" s="531">
        <v>73500</v>
      </c>
    </row>
    <row r="20" spans="1:11" ht="41.25" thickBot="1">
      <c r="A20" s="14">
        <v>18</v>
      </c>
      <c r="B20" s="152" t="s">
        <v>1386</v>
      </c>
      <c r="C20" s="218" t="s">
        <v>1378</v>
      </c>
      <c r="D20" s="152" t="s">
        <v>796</v>
      </c>
      <c r="E20" s="294" t="s">
        <v>1379</v>
      </c>
      <c r="F20" s="493">
        <v>3</v>
      </c>
      <c r="G20" s="736">
        <v>35029.113</v>
      </c>
      <c r="H20" s="739">
        <v>35449.878</v>
      </c>
      <c r="I20" s="6">
        <f t="shared" si="0"/>
        <v>0.9881307066839553</v>
      </c>
      <c r="J20" s="152">
        <v>900</v>
      </c>
      <c r="K20" s="538">
        <v>1658600</v>
      </c>
    </row>
    <row r="21" spans="1:11" ht="15" thickBot="1" thickTop="1">
      <c r="A21" s="539"/>
      <c r="B21" s="193" t="s">
        <v>3</v>
      </c>
      <c r="C21" s="192"/>
      <c r="D21" s="192"/>
      <c r="E21" s="192"/>
      <c r="F21" s="194"/>
      <c r="G21" s="195">
        <f>SUM(G3:G20)</f>
        <v>652678.5670000002</v>
      </c>
      <c r="H21" s="195">
        <f>SUM(H3:H20)</f>
        <v>655532.3160000001</v>
      </c>
      <c r="I21" s="196">
        <f>G21/H21</f>
        <v>0.9956466692330086</v>
      </c>
      <c r="J21" s="197"/>
      <c r="K21" s="197"/>
    </row>
    <row r="22" spans="2:9" ht="28.5" thickBot="1" thickTop="1">
      <c r="B22" s="17"/>
      <c r="F22" s="724" t="s">
        <v>2218</v>
      </c>
      <c r="G22" s="4">
        <f>G21-G3-G9-G10-G11-G12</f>
        <v>79410.50100000008</v>
      </c>
      <c r="H22" s="4">
        <f>H21-H3-H9-H10-H11-H12</f>
        <v>82264.25000000003</v>
      </c>
      <c r="I22" s="196">
        <f>G22/H22</f>
        <v>0.9653099736519819</v>
      </c>
    </row>
    <row r="23" spans="2:9" ht="27.75" thickTop="1">
      <c r="B23" s="17"/>
      <c r="F23" s="726" t="s">
        <v>2226</v>
      </c>
      <c r="G23" s="4">
        <f>G21</f>
        <v>652678.5670000002</v>
      </c>
      <c r="H23" s="4">
        <f>H21</f>
        <v>655532.3160000001</v>
      </c>
      <c r="I23" s="196">
        <f>G23/H23</f>
        <v>0.9956466692330086</v>
      </c>
    </row>
    <row r="25" spans="1:13" ht="54">
      <c r="A25" s="178" t="s">
        <v>2253</v>
      </c>
      <c r="B25" t="s">
        <v>331</v>
      </c>
      <c r="C25" t="s">
        <v>0</v>
      </c>
      <c r="D25" t="s">
        <v>1</v>
      </c>
      <c r="E25" t="s">
        <v>98</v>
      </c>
      <c r="F25" s="17" t="s">
        <v>106</v>
      </c>
      <c r="G25" t="s">
        <v>332</v>
      </c>
      <c r="H25" s="1" t="s">
        <v>493</v>
      </c>
      <c r="I25" s="1" t="s">
        <v>100</v>
      </c>
      <c r="J25" s="1" t="s">
        <v>28</v>
      </c>
      <c r="K25" s="1" t="s">
        <v>29</v>
      </c>
      <c r="L25" s="1" t="s">
        <v>99</v>
      </c>
      <c r="M25" s="1" t="s">
        <v>494</v>
      </c>
    </row>
    <row r="26" spans="1:13" ht="56.25">
      <c r="A26">
        <v>1</v>
      </c>
      <c r="B26" s="152" t="s">
        <v>1387</v>
      </c>
      <c r="C26" s="152" t="s">
        <v>682</v>
      </c>
      <c r="D26" s="145" t="s">
        <v>1388</v>
      </c>
      <c r="E26" s="294" t="s">
        <v>1389</v>
      </c>
      <c r="F26" s="145">
        <v>1</v>
      </c>
      <c r="G26" s="743">
        <v>3219.085</v>
      </c>
      <c r="H26" s="744">
        <v>3471.703</v>
      </c>
      <c r="I26" s="6">
        <f>G26/H26</f>
        <v>0.9272351350331524</v>
      </c>
      <c r="J26" s="152">
        <v>118</v>
      </c>
      <c r="K26" s="531">
        <v>123800</v>
      </c>
      <c r="L26" s="420" t="s">
        <v>1390</v>
      </c>
      <c r="M26" s="276" t="s">
        <v>1391</v>
      </c>
    </row>
    <row r="27" spans="2:9" ht="13.5">
      <c r="B27" s="11" t="s">
        <v>3</v>
      </c>
      <c r="G27" s="190">
        <f>SUM(G26:G26)</f>
        <v>3219.085</v>
      </c>
      <c r="H27" s="190">
        <f>SUM(H26:H26)</f>
        <v>3471.703</v>
      </c>
      <c r="I27" s="5">
        <f>G27/H27</f>
        <v>0.9272351350331524</v>
      </c>
    </row>
    <row r="28" spans="6:9" ht="27">
      <c r="F28" s="724" t="s">
        <v>2218</v>
      </c>
      <c r="G28" s="190">
        <f>G27</f>
        <v>3219.085</v>
      </c>
      <c r="H28" s="190">
        <f>H27</f>
        <v>3471.703</v>
      </c>
      <c r="I28" s="5">
        <f>G28/H28</f>
        <v>0.9272351350331524</v>
      </c>
    </row>
    <row r="29" spans="6:9" ht="27">
      <c r="F29" s="726" t="s">
        <v>2226</v>
      </c>
      <c r="G29" s="190">
        <f>G28</f>
        <v>3219.085</v>
      </c>
      <c r="H29" s="190">
        <f>H28</f>
        <v>3471.703</v>
      </c>
      <c r="I29" s="5">
        <f>G29/H29</f>
        <v>0.9272351350331524</v>
      </c>
    </row>
  </sheetData>
  <sheetProtection/>
  <printOptions/>
  <pageMargins left="0.787" right="0.787" top="0.59" bottom="0.55" header="0.512" footer="0.512"/>
  <pageSetup fitToHeight="1" fitToWidth="1" horizontalDpi="600" verticalDpi="600" orientation="landscape"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M22"/>
  <sheetViews>
    <sheetView zoomScalePageLayoutView="0" workbookViewId="0" topLeftCell="A7">
      <selection activeCell="A3" sqref="A3"/>
    </sheetView>
  </sheetViews>
  <sheetFormatPr defaultColWidth="9.00390625" defaultRowHeight="13.5"/>
  <cols>
    <col min="2" max="2" width="20.00390625" style="0" customWidth="1"/>
    <col min="3" max="3" width="11.00390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0" width="9.00390625" style="1" customWidth="1"/>
    <col min="11" max="11" width="9.375" style="1" customWidth="1"/>
  </cols>
  <sheetData>
    <row r="1" spans="1:8" ht="13.5">
      <c r="A1" t="s">
        <v>8</v>
      </c>
      <c r="B1" s="142" t="s">
        <v>2221</v>
      </c>
      <c r="H1" t="s">
        <v>26</v>
      </c>
    </row>
    <row r="2" spans="1:11" ht="67.5">
      <c r="A2" s="143" t="s">
        <v>2252</v>
      </c>
      <c r="B2" t="s">
        <v>331</v>
      </c>
      <c r="C2" t="s">
        <v>0</v>
      </c>
      <c r="D2" t="s">
        <v>1</v>
      </c>
      <c r="E2" t="s">
        <v>2</v>
      </c>
      <c r="F2" s="17" t="s">
        <v>31</v>
      </c>
      <c r="G2" t="s">
        <v>332</v>
      </c>
      <c r="H2" s="1" t="s">
        <v>333</v>
      </c>
      <c r="I2" s="1" t="s">
        <v>30</v>
      </c>
      <c r="J2" s="1" t="s">
        <v>28</v>
      </c>
      <c r="K2" s="1" t="s">
        <v>29</v>
      </c>
    </row>
    <row r="3" spans="1:11" ht="13.5">
      <c r="A3">
        <v>1</v>
      </c>
      <c r="B3" s="2" t="s">
        <v>1782</v>
      </c>
      <c r="C3" s="2" t="s">
        <v>757</v>
      </c>
      <c r="D3" s="2" t="s">
        <v>1783</v>
      </c>
      <c r="E3" s="144" t="s">
        <v>317</v>
      </c>
      <c r="F3" s="145">
        <v>2</v>
      </c>
      <c r="G3" s="146">
        <v>122832</v>
      </c>
      <c r="H3" s="147">
        <v>0</v>
      </c>
      <c r="I3" s="6" t="e">
        <f aca="true" t="shared" si="0" ref="I3:I10">G3/H3</f>
        <v>#DIV/0!</v>
      </c>
      <c r="J3" s="10">
        <v>1900</v>
      </c>
      <c r="K3" s="10">
        <v>7037000</v>
      </c>
    </row>
    <row r="4" spans="1:11" ht="13.5">
      <c r="A4">
        <v>2</v>
      </c>
      <c r="B4" s="2" t="s">
        <v>1784</v>
      </c>
      <c r="C4" s="2" t="s">
        <v>757</v>
      </c>
      <c r="D4" s="2" t="s">
        <v>1785</v>
      </c>
      <c r="E4" s="144" t="s">
        <v>317</v>
      </c>
      <c r="F4" s="145">
        <v>5</v>
      </c>
      <c r="G4" s="146">
        <v>69147</v>
      </c>
      <c r="H4" s="147">
        <v>0</v>
      </c>
      <c r="I4" s="6" t="e">
        <f t="shared" si="0"/>
        <v>#DIV/0!</v>
      </c>
      <c r="J4" s="10">
        <v>1806</v>
      </c>
      <c r="K4" s="10">
        <v>3156000</v>
      </c>
    </row>
    <row r="5" spans="1:11" ht="13.5">
      <c r="A5">
        <v>3</v>
      </c>
      <c r="B5" s="169" t="s">
        <v>1786</v>
      </c>
      <c r="C5" s="169" t="s">
        <v>1787</v>
      </c>
      <c r="D5" s="2" t="s">
        <v>1788</v>
      </c>
      <c r="E5" s="144" t="s">
        <v>317</v>
      </c>
      <c r="F5" s="145">
        <v>4</v>
      </c>
      <c r="G5" s="146">
        <v>399737</v>
      </c>
      <c r="H5" s="147">
        <v>0</v>
      </c>
      <c r="I5" s="6" t="e">
        <f t="shared" si="0"/>
        <v>#DIV/0!</v>
      </c>
      <c r="J5" s="10">
        <v>111925</v>
      </c>
      <c r="K5" s="10">
        <v>18947000</v>
      </c>
    </row>
    <row r="6" spans="1:11" ht="13.5">
      <c r="A6">
        <v>4</v>
      </c>
      <c r="B6" s="169" t="s">
        <v>1789</v>
      </c>
      <c r="C6" s="12" t="s">
        <v>359</v>
      </c>
      <c r="D6" s="2" t="s">
        <v>1791</v>
      </c>
      <c r="E6" s="144" t="s">
        <v>526</v>
      </c>
      <c r="F6" s="145">
        <v>3</v>
      </c>
      <c r="G6" s="146">
        <v>12238</v>
      </c>
      <c r="H6" s="495">
        <v>0</v>
      </c>
      <c r="I6" s="6" t="e">
        <f t="shared" si="0"/>
        <v>#DIV/0!</v>
      </c>
      <c r="J6" s="12">
        <v>600</v>
      </c>
      <c r="K6" s="10">
        <v>503000</v>
      </c>
    </row>
    <row r="7" spans="1:11" ht="13.5">
      <c r="A7">
        <v>5</v>
      </c>
      <c r="B7" s="169" t="s">
        <v>1792</v>
      </c>
      <c r="C7" s="2" t="s">
        <v>490</v>
      </c>
      <c r="D7" s="2" t="s">
        <v>1793</v>
      </c>
      <c r="E7" s="144" t="s">
        <v>317</v>
      </c>
      <c r="F7" s="145">
        <v>1</v>
      </c>
      <c r="G7" s="146">
        <v>86612</v>
      </c>
      <c r="H7" s="147">
        <v>0</v>
      </c>
      <c r="I7" s="6" t="e">
        <f t="shared" si="0"/>
        <v>#DIV/0!</v>
      </c>
      <c r="J7" s="12">
        <v>1100</v>
      </c>
      <c r="K7" s="12">
        <v>4466459</v>
      </c>
    </row>
    <row r="8" spans="1:11" s="14" customFormat="1" ht="13.5">
      <c r="A8" s="14">
        <v>6</v>
      </c>
      <c r="B8" s="169" t="s">
        <v>1794</v>
      </c>
      <c r="C8" s="2" t="s">
        <v>490</v>
      </c>
      <c r="D8" s="2" t="s">
        <v>1793</v>
      </c>
      <c r="E8" s="144" t="s">
        <v>317</v>
      </c>
      <c r="F8" s="145">
        <v>3</v>
      </c>
      <c r="G8" s="146">
        <v>28262</v>
      </c>
      <c r="H8" s="147">
        <v>0</v>
      </c>
      <c r="I8" s="6" t="e">
        <f t="shared" si="0"/>
        <v>#DIV/0!</v>
      </c>
      <c r="J8" s="12">
        <v>660</v>
      </c>
      <c r="K8" s="12">
        <v>1316328</v>
      </c>
    </row>
    <row r="9" spans="1:11" s="14" customFormat="1" ht="13.5">
      <c r="A9" s="14">
        <v>7</v>
      </c>
      <c r="B9" s="215" t="s">
        <v>1795</v>
      </c>
      <c r="C9" s="2" t="s">
        <v>838</v>
      </c>
      <c r="D9" s="2" t="s">
        <v>796</v>
      </c>
      <c r="E9" s="144" t="s">
        <v>526</v>
      </c>
      <c r="F9" s="145">
        <v>3</v>
      </c>
      <c r="G9" s="146">
        <v>8947</v>
      </c>
      <c r="H9" s="147">
        <v>0</v>
      </c>
      <c r="I9" s="6" t="e">
        <f t="shared" si="0"/>
        <v>#DIV/0!</v>
      </c>
      <c r="J9" s="12">
        <v>329</v>
      </c>
      <c r="K9" s="10">
        <v>355500</v>
      </c>
    </row>
    <row r="10" spans="1:11" ht="13.5">
      <c r="A10">
        <v>8</v>
      </c>
      <c r="B10" s="169" t="s">
        <v>1796</v>
      </c>
      <c r="C10" s="2" t="s">
        <v>838</v>
      </c>
      <c r="D10" s="2" t="s">
        <v>1797</v>
      </c>
      <c r="E10" s="144" t="s">
        <v>317</v>
      </c>
      <c r="F10" s="145">
        <v>2</v>
      </c>
      <c r="G10" s="146">
        <v>113054</v>
      </c>
      <c r="H10" s="147">
        <v>0</v>
      </c>
      <c r="I10" s="6" t="e">
        <f t="shared" si="0"/>
        <v>#DIV/0!</v>
      </c>
      <c r="J10" s="10">
        <v>1700</v>
      </c>
      <c r="K10" s="10">
        <v>5600000</v>
      </c>
    </row>
    <row r="11" spans="1:11" ht="40.5">
      <c r="A11">
        <v>9</v>
      </c>
      <c r="B11" s="12" t="s">
        <v>1798</v>
      </c>
      <c r="C11" s="12" t="s">
        <v>1799</v>
      </c>
      <c r="D11" s="2" t="s">
        <v>1800</v>
      </c>
      <c r="E11" s="144" t="s">
        <v>317</v>
      </c>
      <c r="F11" s="145">
        <v>1</v>
      </c>
      <c r="G11" s="146">
        <v>7436</v>
      </c>
      <c r="H11" s="147">
        <v>0</v>
      </c>
      <c r="I11" s="6" t="e">
        <f>G11/H11</f>
        <v>#DIV/0!</v>
      </c>
      <c r="J11" s="12">
        <v>194</v>
      </c>
      <c r="K11" s="10">
        <v>331000</v>
      </c>
    </row>
    <row r="12" spans="2:9" ht="13.5">
      <c r="B12" s="11" t="s">
        <v>3</v>
      </c>
      <c r="G12" s="4">
        <f>SUM(G3:G11)</f>
        <v>848265</v>
      </c>
      <c r="H12" s="4">
        <f>SUM(H3:H11)</f>
        <v>0</v>
      </c>
      <c r="I12" s="5" t="e">
        <f>G12/H12</f>
        <v>#DIV/0!</v>
      </c>
    </row>
    <row r="13" spans="2:9" ht="27">
      <c r="B13" s="17"/>
      <c r="F13" s="724" t="s">
        <v>2218</v>
      </c>
      <c r="G13" s="4">
        <f>SUM(G3:G11)</f>
        <v>848265</v>
      </c>
      <c r="H13" s="4">
        <f>SUM(H3:H11)</f>
        <v>0</v>
      </c>
      <c r="I13" s="5"/>
    </row>
    <row r="14" spans="2:9" ht="27">
      <c r="B14" s="17"/>
      <c r="F14" s="726" t="s">
        <v>2226</v>
      </c>
      <c r="G14" s="4">
        <v>0</v>
      </c>
      <c r="H14" s="4">
        <v>0</v>
      </c>
      <c r="I14" s="5"/>
    </row>
    <row r="16" spans="1:13" ht="67.5">
      <c r="A16" s="178" t="s">
        <v>2253</v>
      </c>
      <c r="B16" t="s">
        <v>331</v>
      </c>
      <c r="C16" t="s">
        <v>0</v>
      </c>
      <c r="D16" t="s">
        <v>1</v>
      </c>
      <c r="E16" t="s">
        <v>98</v>
      </c>
      <c r="F16" s="17" t="s">
        <v>106</v>
      </c>
      <c r="G16" t="s">
        <v>332</v>
      </c>
      <c r="H16" s="1" t="s">
        <v>493</v>
      </c>
      <c r="I16" s="1" t="s">
        <v>100</v>
      </c>
      <c r="J16" s="1" t="s">
        <v>28</v>
      </c>
      <c r="K16" s="1" t="s">
        <v>29</v>
      </c>
      <c r="L16" s="1" t="s">
        <v>99</v>
      </c>
      <c r="M16" s="1" t="s">
        <v>494</v>
      </c>
    </row>
    <row r="17" spans="1:13" ht="108">
      <c r="A17">
        <v>1</v>
      </c>
      <c r="B17" s="218" t="s">
        <v>1801</v>
      </c>
      <c r="C17" s="219" t="s">
        <v>838</v>
      </c>
      <c r="D17" s="219" t="s">
        <v>1790</v>
      </c>
      <c r="E17" s="32" t="s">
        <v>1802</v>
      </c>
      <c r="F17" s="293" t="s">
        <v>1803</v>
      </c>
      <c r="G17" s="222">
        <v>119830</v>
      </c>
      <c r="H17" s="225"/>
      <c r="I17" s="6" t="e">
        <f>G17/H17</f>
        <v>#DIV/0!</v>
      </c>
      <c r="J17" s="483">
        <v>1636</v>
      </c>
      <c r="K17" s="630">
        <v>6276900</v>
      </c>
      <c r="L17" s="218" t="s">
        <v>647</v>
      </c>
      <c r="M17" s="218" t="s">
        <v>1804</v>
      </c>
    </row>
    <row r="18" spans="1:13" ht="40.5">
      <c r="A18">
        <v>2</v>
      </c>
      <c r="B18" s="12" t="s">
        <v>1805</v>
      </c>
      <c r="C18" s="2" t="s">
        <v>838</v>
      </c>
      <c r="D18" s="2" t="s">
        <v>1806</v>
      </c>
      <c r="E18" s="32" t="s">
        <v>1807</v>
      </c>
      <c r="F18" s="145"/>
      <c r="G18" s="146">
        <v>33579</v>
      </c>
      <c r="H18" s="147">
        <v>33579</v>
      </c>
      <c r="I18" s="6">
        <f>G18/H18</f>
        <v>1</v>
      </c>
      <c r="J18" s="12">
        <v>520</v>
      </c>
      <c r="K18" s="631">
        <v>1570000</v>
      </c>
      <c r="L18" s="12" t="s">
        <v>1808</v>
      </c>
      <c r="M18" s="12" t="s">
        <v>1809</v>
      </c>
    </row>
    <row r="19" spans="1:13" ht="40.5">
      <c r="A19">
        <v>3</v>
      </c>
      <c r="B19" s="351" t="s">
        <v>1810</v>
      </c>
      <c r="C19" s="12" t="s">
        <v>1799</v>
      </c>
      <c r="D19" s="2" t="s">
        <v>1811</v>
      </c>
      <c r="E19" s="32" t="s">
        <v>1812</v>
      </c>
      <c r="F19" s="145">
        <v>1</v>
      </c>
      <c r="G19" s="629">
        <v>52484</v>
      </c>
      <c r="H19" s="147">
        <v>0</v>
      </c>
      <c r="I19" s="6" t="e">
        <f>G19/H19</f>
        <v>#DIV/0!</v>
      </c>
      <c r="J19" s="12">
        <v>700</v>
      </c>
      <c r="K19" s="3">
        <v>2595000</v>
      </c>
      <c r="L19" s="289" t="s">
        <v>1813</v>
      </c>
      <c r="M19" s="12" t="s">
        <v>1814</v>
      </c>
    </row>
    <row r="20" spans="2:9" ht="13.5">
      <c r="B20" s="11" t="s">
        <v>3</v>
      </c>
      <c r="G20" s="4">
        <f>SUM(G17:G19)</f>
        <v>205893</v>
      </c>
      <c r="H20" s="4">
        <f>SUM(H17:H19)</f>
        <v>33579</v>
      </c>
      <c r="I20" s="5">
        <f>G20/H20</f>
        <v>6.131600107209863</v>
      </c>
    </row>
    <row r="21" spans="6:8" ht="27">
      <c r="F21" s="724" t="s">
        <v>2218</v>
      </c>
      <c r="G21" s="4">
        <f>SUM(G17:G19)-G18</f>
        <v>172314</v>
      </c>
      <c r="H21" s="4">
        <f>SUM(H17:H19)-H18</f>
        <v>0</v>
      </c>
    </row>
    <row r="22" spans="6:8" ht="27">
      <c r="F22" s="726" t="s">
        <v>2226</v>
      </c>
      <c r="G22">
        <v>0</v>
      </c>
      <c r="H22">
        <v>0</v>
      </c>
    </row>
  </sheetData>
  <sheetProtection/>
  <printOptions/>
  <pageMargins left="0.787" right="0.787" top="0.59" bottom="0.55" header="0.512" footer="0.512"/>
  <pageSetup fitToHeight="1" fitToWidth="1" horizontalDpi="600" verticalDpi="600" orientation="landscape" paperSize="9" scale="83" r:id="rId1"/>
</worksheet>
</file>

<file path=xl/worksheets/sheet9.xml><?xml version="1.0" encoding="utf-8"?>
<worksheet xmlns="http://schemas.openxmlformats.org/spreadsheetml/2006/main" xmlns:r="http://schemas.openxmlformats.org/officeDocument/2006/relationships">
  <sheetPr>
    <pageSetUpPr fitToPage="1"/>
  </sheetPr>
  <dimension ref="A1:K7"/>
  <sheetViews>
    <sheetView zoomScalePageLayoutView="0" workbookViewId="0" topLeftCell="A1">
      <selection activeCell="F6" sqref="F6:F7"/>
    </sheetView>
  </sheetViews>
  <sheetFormatPr defaultColWidth="9.00390625" defaultRowHeight="13.5"/>
  <cols>
    <col min="2" max="2" width="20.00390625" style="0" customWidth="1"/>
    <col min="3" max="3" width="29.625" style="0" bestFit="1" customWidth="1"/>
    <col min="4" max="4" width="18.375" style="0" bestFit="1" customWidth="1"/>
    <col min="5" max="5" width="13.00390625" style="0" customWidth="1"/>
    <col min="6" max="6" width="13.00390625" style="17" customWidth="1"/>
    <col min="7" max="7" width="13.00390625" style="0" customWidth="1"/>
    <col min="8" max="8" width="15.125" style="0" bestFit="1" customWidth="1"/>
    <col min="10" max="11" width="9.00390625" style="1" customWidth="1"/>
  </cols>
  <sheetData>
    <row r="1" spans="1:8" ht="13.5">
      <c r="A1" t="s">
        <v>8</v>
      </c>
      <c r="B1" s="142" t="s">
        <v>1769</v>
      </c>
      <c r="H1" t="s">
        <v>26</v>
      </c>
    </row>
    <row r="2" spans="1:11" ht="67.5">
      <c r="A2" s="143" t="s">
        <v>2252</v>
      </c>
      <c r="B2" t="s">
        <v>331</v>
      </c>
      <c r="C2" t="s">
        <v>0</v>
      </c>
      <c r="D2" t="s">
        <v>1</v>
      </c>
      <c r="E2" t="s">
        <v>2</v>
      </c>
      <c r="F2" s="17" t="s">
        <v>31</v>
      </c>
      <c r="G2" t="s">
        <v>332</v>
      </c>
      <c r="H2" s="1" t="s">
        <v>333</v>
      </c>
      <c r="I2" s="1" t="s">
        <v>30</v>
      </c>
      <c r="J2" s="1" t="s">
        <v>28</v>
      </c>
      <c r="K2" s="1" t="s">
        <v>29</v>
      </c>
    </row>
    <row r="3" spans="1:11" ht="54">
      <c r="A3">
        <v>1</v>
      </c>
      <c r="B3" s="628" t="s">
        <v>1768</v>
      </c>
      <c r="C3" s="627" t="s">
        <v>318</v>
      </c>
      <c r="D3" s="627" t="s">
        <v>796</v>
      </c>
      <c r="E3" s="626" t="s">
        <v>317</v>
      </c>
      <c r="F3" s="625" t="s">
        <v>1767</v>
      </c>
      <c r="G3" s="624">
        <v>53558</v>
      </c>
      <c r="H3" s="623">
        <v>56626</v>
      </c>
      <c r="I3" s="622">
        <f>G3/H3</f>
        <v>0.9458199413696888</v>
      </c>
      <c r="J3" s="334">
        <v>1170</v>
      </c>
      <c r="K3" s="334">
        <v>2517000</v>
      </c>
    </row>
    <row r="4" spans="1:11" ht="13.5">
      <c r="A4">
        <v>2</v>
      </c>
      <c r="B4" s="627" t="s">
        <v>1766</v>
      </c>
      <c r="C4" s="627" t="s">
        <v>1765</v>
      </c>
      <c r="D4" s="627" t="s">
        <v>824</v>
      </c>
      <c r="E4" s="626" t="s">
        <v>317</v>
      </c>
      <c r="F4" s="625">
        <v>4</v>
      </c>
      <c r="G4" s="624">
        <v>412704.355</v>
      </c>
      <c r="H4" s="623">
        <v>0</v>
      </c>
      <c r="I4" s="622" t="e">
        <f>G4/H4</f>
        <v>#DIV/0!</v>
      </c>
      <c r="J4" s="621">
        <v>10296</v>
      </c>
      <c r="K4" s="621">
        <v>19558000</v>
      </c>
    </row>
    <row r="5" spans="2:9" ht="13.5">
      <c r="B5" s="11" t="s">
        <v>3</v>
      </c>
      <c r="G5" s="4">
        <f>SUM(G3:G4)</f>
        <v>466262.355</v>
      </c>
      <c r="H5" s="4">
        <f>SUM(H3:H4)</f>
        <v>56626</v>
      </c>
      <c r="I5" s="5">
        <f>G5/H5</f>
        <v>8.234068360823649</v>
      </c>
    </row>
    <row r="6" spans="2:9" ht="27">
      <c r="B6" s="17"/>
      <c r="F6" s="724" t="s">
        <v>2218</v>
      </c>
      <c r="G6" s="4">
        <f>SUM(G3:G4)</f>
        <v>466262.355</v>
      </c>
      <c r="H6" s="4">
        <f>SUM(H3:H4)</f>
        <v>56626</v>
      </c>
      <c r="I6" s="5">
        <f>G6/H6</f>
        <v>8.234068360823649</v>
      </c>
    </row>
    <row r="7" spans="2:9" ht="27">
      <c r="B7" s="17"/>
      <c r="F7" s="726" t="s">
        <v>2226</v>
      </c>
      <c r="G7" s="4">
        <f>G3</f>
        <v>53558</v>
      </c>
      <c r="H7" s="4">
        <f>H3</f>
        <v>56626</v>
      </c>
      <c r="I7" s="5">
        <f>G7/H7</f>
        <v>0.9458199413696888</v>
      </c>
    </row>
  </sheetData>
  <sheetProtection/>
  <printOptions/>
  <pageMargins left="0.787" right="0.787" top="0.59" bottom="0.55" header="0.512" footer="0.512"/>
  <pageSetup fitToHeight="1" fitToWidth="1" horizontalDpi="600" verticalDpi="600" orientation="landscape" paperSize="9"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全国市民オンブズマン連絡会議</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内田　隆</dc:creator>
  <cp:keywords/>
  <dc:description/>
  <cp:lastModifiedBy>Windows ユーザー</cp:lastModifiedBy>
  <cp:lastPrinted>2014-09-11T07:03:54Z</cp:lastPrinted>
  <dcterms:created xsi:type="dcterms:W3CDTF">2011-06-14T11:30:59Z</dcterms:created>
  <dcterms:modified xsi:type="dcterms:W3CDTF">2014-10-08T02:20:49Z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